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VISED PLAN AND BUDGET 2020-2021\"/>
    </mc:Choice>
  </mc:AlternateContent>
  <bookViews>
    <workbookView xWindow="0" yWindow="0" windowWidth="23040" windowHeight="6864" firstSheet="7" activeTab="7"/>
  </bookViews>
  <sheets>
    <sheet name="1. Summary by Subprogrammes" sheetId="3" r:id="rId1"/>
    <sheet name="1. Overall Detailed Budget 1" sheetId="1" r:id="rId2"/>
    <sheet name="01_RM" sheetId="2" r:id="rId3"/>
    <sheet name="02_Library" sheetId="4" r:id="rId4"/>
    <sheet name="03_Mathematics" sheetId="5" r:id="rId5"/>
    <sheet name="04_MBB" sheetId="6" r:id="rId6"/>
    <sheet name="05_ENGAGE" sheetId="7" r:id="rId7"/>
    <sheet name="06_TOURISM" sheetId="8" r:id="rId8"/>
    <sheet name="07_Marine Science" sheetId="9" r:id="rId9"/>
    <sheet name="08_Food Security" sheetId="10" r:id="rId10"/>
    <sheet name="09_iGRID" sheetId="11" r:id="rId11"/>
    <sheet name="10_DAFWAT" sheetId="12" r:id="rId12"/>
    <sheet name="11_SUSTAIN" sheetId="13" r:id="rId13"/>
    <sheet name="12_WATER RESOURCES" sheetId="14" r:id="rId14"/>
  </sheets>
  <calcPr calcId="152511"/>
</workbook>
</file>

<file path=xl/calcChain.xml><?xml version="1.0" encoding="utf-8"?>
<calcChain xmlns="http://schemas.openxmlformats.org/spreadsheetml/2006/main">
  <c r="G30" i="8" l="1"/>
  <c r="E30" i="8"/>
  <c r="I23" i="8"/>
  <c r="I30" i="8"/>
  <c r="J24" i="8"/>
  <c r="J25" i="8"/>
  <c r="J26" i="8"/>
  <c r="J27" i="8"/>
  <c r="J28" i="8"/>
  <c r="J29" i="8"/>
  <c r="F24" i="3" l="1"/>
  <c r="M24" i="3"/>
  <c r="D24" i="3"/>
  <c r="H22" i="14"/>
  <c r="H23" i="14"/>
  <c r="H24" i="14"/>
  <c r="H25" i="14"/>
  <c r="H26" i="14"/>
  <c r="H27" i="14"/>
  <c r="H28" i="14"/>
  <c r="H29" i="14"/>
  <c r="H30" i="14"/>
  <c r="G30" i="14"/>
  <c r="F22" i="14"/>
  <c r="F23" i="14"/>
  <c r="F24" i="14"/>
  <c r="F25" i="14"/>
  <c r="F26" i="14"/>
  <c r="F27" i="14"/>
  <c r="F28" i="14"/>
  <c r="F29" i="14"/>
  <c r="F30" i="14"/>
  <c r="E30" i="14"/>
  <c r="I30" i="14"/>
  <c r="N21" i="3"/>
  <c r="I42" i="13"/>
  <c r="I44" i="13"/>
  <c r="D44" i="13"/>
  <c r="E44" i="13"/>
  <c r="F44" i="13"/>
  <c r="G44" i="13"/>
  <c r="H44" i="13"/>
  <c r="J44" i="13"/>
  <c r="K44" i="13"/>
  <c r="L44" i="13"/>
  <c r="K31" i="13"/>
  <c r="G12" i="13"/>
  <c r="G13" i="13"/>
  <c r="G14" i="13"/>
  <c r="G15" i="13"/>
  <c r="E12" i="13"/>
  <c r="E13" i="13"/>
  <c r="E14" i="13"/>
  <c r="E15" i="13"/>
  <c r="G25" i="13"/>
  <c r="G26" i="13"/>
  <c r="G27" i="13"/>
  <c r="G28" i="13"/>
  <c r="G29" i="13"/>
  <c r="G30" i="13"/>
  <c r="E25" i="13"/>
  <c r="E26" i="13"/>
  <c r="E27" i="13"/>
  <c r="E28" i="13"/>
  <c r="E29" i="13"/>
  <c r="E30" i="13"/>
  <c r="I30" i="13"/>
  <c r="I31" i="13" l="1"/>
  <c r="G41" i="13"/>
  <c r="E41" i="13"/>
  <c r="J37" i="13"/>
  <c r="C41" i="13" l="1"/>
  <c r="G22" i="13"/>
  <c r="G23" i="13"/>
  <c r="G24" i="13"/>
  <c r="E22" i="13"/>
  <c r="E23" i="13"/>
  <c r="E24" i="13"/>
  <c r="E41" i="1" l="1"/>
  <c r="E42" i="1" s="1"/>
  <c r="G41" i="1"/>
  <c r="G42" i="1" s="1"/>
  <c r="I41" i="1"/>
  <c r="I42" i="1" s="1"/>
  <c r="G35" i="7"/>
  <c r="G36" i="7"/>
  <c r="G37" i="7"/>
  <c r="G38" i="7"/>
  <c r="G39" i="7"/>
  <c r="E35" i="7"/>
  <c r="E36" i="7"/>
  <c r="E37" i="7"/>
  <c r="E38" i="7"/>
  <c r="E39" i="7"/>
  <c r="G34" i="7"/>
  <c r="E34" i="7"/>
  <c r="I23" i="1"/>
  <c r="H16" i="3" l="1"/>
  <c r="L16" i="3" s="1"/>
  <c r="K44" i="2" l="1"/>
  <c r="N11" i="3" s="1"/>
  <c r="K30" i="2"/>
  <c r="K13" i="2"/>
  <c r="K14" i="2"/>
  <c r="K15" i="2"/>
  <c r="K16" i="2"/>
  <c r="K17" i="2"/>
  <c r="K18" i="2"/>
  <c r="K19" i="2"/>
  <c r="K21" i="2"/>
  <c r="K22" i="2"/>
  <c r="K24" i="2"/>
  <c r="K25" i="2"/>
  <c r="K26" i="2"/>
  <c r="K27" i="2"/>
  <c r="K28" i="2"/>
  <c r="K29" i="2"/>
  <c r="G11" i="3"/>
  <c r="C11" i="3"/>
  <c r="K12" i="3"/>
  <c r="K13" i="3"/>
  <c r="I30" i="1"/>
  <c r="G28" i="1"/>
  <c r="G29" i="1"/>
  <c r="G30" i="1"/>
  <c r="E30" i="1"/>
  <c r="D28" i="1"/>
  <c r="D29" i="1"/>
  <c r="D30" i="1"/>
  <c r="C28" i="1"/>
  <c r="C29" i="1"/>
  <c r="C30" i="1"/>
  <c r="G12" i="3"/>
  <c r="G13" i="3"/>
  <c r="G14" i="3"/>
  <c r="G15" i="3"/>
  <c r="G17" i="3"/>
  <c r="G18" i="3"/>
  <c r="G19" i="3"/>
  <c r="G20" i="3"/>
  <c r="C17" i="1"/>
  <c r="C13" i="1"/>
  <c r="C12" i="1"/>
  <c r="D26" i="3"/>
  <c r="I20" i="1"/>
  <c r="D18" i="1"/>
  <c r="C18" i="1"/>
  <c r="C14" i="1"/>
  <c r="C15" i="1"/>
  <c r="C16" i="1"/>
  <c r="I30" i="2"/>
  <c r="C16" i="2"/>
  <c r="C24" i="2"/>
  <c r="I16" i="2"/>
  <c r="J16" i="2" s="1"/>
  <c r="E16" i="2" l="1"/>
  <c r="G16" i="2"/>
  <c r="F16" i="2"/>
  <c r="H16" i="2"/>
  <c r="I30" i="10" l="1"/>
  <c r="G19" i="10"/>
  <c r="E19" i="10"/>
  <c r="I30" i="4" l="1"/>
  <c r="J26" i="4"/>
  <c r="K44" i="5"/>
  <c r="I44" i="5"/>
  <c r="I30" i="5"/>
  <c r="L21" i="5"/>
  <c r="L22" i="5"/>
  <c r="L23" i="5"/>
  <c r="L24" i="5"/>
  <c r="L25" i="5"/>
  <c r="L26" i="5"/>
  <c r="K21" i="5"/>
  <c r="K22" i="5"/>
  <c r="K23" i="5"/>
  <c r="K24" i="5"/>
  <c r="K25" i="5"/>
  <c r="K26" i="5"/>
  <c r="J21" i="5"/>
  <c r="J22" i="5"/>
  <c r="J23" i="5"/>
  <c r="J24" i="5"/>
  <c r="J25" i="5"/>
  <c r="J26" i="5"/>
  <c r="H16" i="5"/>
  <c r="H17" i="5"/>
  <c r="H18" i="5"/>
  <c r="H19" i="5"/>
  <c r="H20" i="5"/>
  <c r="H21" i="5"/>
  <c r="H22" i="5"/>
  <c r="H23" i="5"/>
  <c r="H24" i="5"/>
  <c r="H25" i="5"/>
  <c r="H26" i="5"/>
  <c r="F16" i="5"/>
  <c r="F17" i="5"/>
  <c r="F18" i="5"/>
  <c r="F19" i="5"/>
  <c r="F20" i="5"/>
  <c r="F21" i="5"/>
  <c r="F22" i="5"/>
  <c r="F23" i="5"/>
  <c r="F24" i="5"/>
  <c r="F25" i="5"/>
  <c r="F26" i="5"/>
  <c r="G26" i="5"/>
  <c r="E26" i="5"/>
  <c r="G16" i="5"/>
  <c r="G15" i="5"/>
  <c r="E16" i="5"/>
  <c r="E20" i="5"/>
  <c r="E30" i="5"/>
  <c r="E15" i="5"/>
  <c r="I30" i="6" l="1"/>
  <c r="C20" i="8" l="1"/>
  <c r="G38" i="8"/>
  <c r="E38" i="8"/>
  <c r="D44" i="9"/>
  <c r="E44" i="9"/>
  <c r="F44" i="9"/>
  <c r="G44" i="9"/>
  <c r="H44" i="9"/>
  <c r="I44" i="9"/>
  <c r="J44" i="9"/>
  <c r="K44" i="9"/>
  <c r="L44" i="9"/>
  <c r="L41" i="9"/>
  <c r="K41" i="9"/>
  <c r="H41" i="9"/>
  <c r="F41" i="9"/>
  <c r="J41" i="9"/>
  <c r="D41" i="9"/>
  <c r="G41" i="9"/>
  <c r="E41" i="9"/>
  <c r="K38" i="9"/>
  <c r="L38" i="9"/>
  <c r="J34" i="9"/>
  <c r="J35" i="9"/>
  <c r="J36" i="9"/>
  <c r="J37" i="9"/>
  <c r="J38" i="9"/>
  <c r="J33" i="9"/>
  <c r="H34" i="9"/>
  <c r="H35" i="9"/>
  <c r="H36" i="9"/>
  <c r="H37" i="9"/>
  <c r="H38" i="9"/>
  <c r="H33" i="9"/>
  <c r="F34" i="9"/>
  <c r="F35" i="9"/>
  <c r="F36" i="9"/>
  <c r="F37" i="9"/>
  <c r="F38" i="9"/>
  <c r="G34" i="9"/>
  <c r="G35" i="9"/>
  <c r="G36" i="9"/>
  <c r="G37" i="9"/>
  <c r="G38" i="9"/>
  <c r="G33" i="9"/>
  <c r="E34" i="9"/>
  <c r="E35" i="9"/>
  <c r="E36" i="9"/>
  <c r="E37" i="9"/>
  <c r="E38" i="9"/>
  <c r="E33" i="9"/>
  <c r="F33" i="9"/>
  <c r="G30" i="9"/>
  <c r="I30" i="9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F42" i="10"/>
  <c r="G42" i="10"/>
  <c r="H42" i="10"/>
  <c r="I42" i="10"/>
  <c r="J42" i="10"/>
  <c r="K42" i="10"/>
  <c r="L42" i="10"/>
  <c r="E42" i="10"/>
  <c r="G33" i="10"/>
  <c r="E33" i="10"/>
  <c r="J33" i="10"/>
  <c r="G30" i="10"/>
  <c r="E30" i="10"/>
  <c r="G26" i="10"/>
  <c r="E26" i="10"/>
  <c r="G22" i="11" l="1"/>
  <c r="G21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J17" i="11"/>
  <c r="J18" i="11"/>
  <c r="J19" i="11"/>
  <c r="J20" i="11"/>
  <c r="F20" i="11" s="1"/>
  <c r="J21" i="11"/>
  <c r="J22" i="11"/>
  <c r="J23" i="11"/>
  <c r="J16" i="11"/>
  <c r="H23" i="11"/>
  <c r="F23" i="11"/>
  <c r="G23" i="11"/>
  <c r="G20" i="11"/>
  <c r="E17" i="11"/>
  <c r="E18" i="11"/>
  <c r="E19" i="11"/>
  <c r="E20" i="11"/>
  <c r="E21" i="11"/>
  <c r="E22" i="11"/>
  <c r="E23" i="11"/>
  <c r="H20" i="11" l="1"/>
  <c r="D41" i="12" l="1"/>
  <c r="K17" i="13" l="1"/>
  <c r="K17" i="1" s="1"/>
  <c r="K18" i="13"/>
  <c r="K18" i="1" s="1"/>
  <c r="K19" i="13"/>
  <c r="K19" i="1" s="1"/>
  <c r="K20" i="13"/>
  <c r="K20" i="1" s="1"/>
  <c r="K21" i="13"/>
  <c r="K21" i="1" s="1"/>
  <c r="K16" i="13"/>
  <c r="K16" i="1" s="1"/>
  <c r="G21" i="13"/>
  <c r="G20" i="13"/>
  <c r="G19" i="13"/>
  <c r="G18" i="13"/>
  <c r="G17" i="13"/>
  <c r="G16" i="13"/>
  <c r="E17" i="13"/>
  <c r="F17" i="13" s="1"/>
  <c r="E18" i="13"/>
  <c r="F18" i="13" s="1"/>
  <c r="E19" i="13"/>
  <c r="F19" i="13" s="1"/>
  <c r="E20" i="13"/>
  <c r="F20" i="13" s="1"/>
  <c r="E21" i="13"/>
  <c r="F21" i="13" s="1"/>
  <c r="E16" i="13"/>
  <c r="F16" i="13" s="1"/>
  <c r="J17" i="13"/>
  <c r="L17" i="13" s="1"/>
  <c r="J18" i="13"/>
  <c r="L18" i="13" s="1"/>
  <c r="J19" i="13"/>
  <c r="L19" i="13" s="1"/>
  <c r="J20" i="13"/>
  <c r="L20" i="13" s="1"/>
  <c r="J21" i="13"/>
  <c r="L21" i="13" s="1"/>
  <c r="J16" i="13"/>
  <c r="L16" i="14" l="1"/>
  <c r="L17" i="14"/>
  <c r="L18" i="14"/>
  <c r="L19" i="14"/>
  <c r="L20" i="14"/>
  <c r="K16" i="14"/>
  <c r="K19" i="14"/>
  <c r="K20" i="14"/>
  <c r="L21" i="14"/>
  <c r="K21" i="14"/>
  <c r="J21" i="14"/>
  <c r="H21" i="14"/>
  <c r="G21" i="14"/>
  <c r="F21" i="14"/>
  <c r="E21" i="14"/>
  <c r="D11" i="3" l="1"/>
  <c r="E11" i="3"/>
  <c r="H11" i="3"/>
  <c r="I11" i="3"/>
  <c r="L11" i="3"/>
  <c r="M11" i="3"/>
  <c r="C12" i="3"/>
  <c r="D12" i="3"/>
  <c r="E12" i="3"/>
  <c r="F12" i="3"/>
  <c r="H12" i="3"/>
  <c r="I12" i="3"/>
  <c r="J12" i="3"/>
  <c r="N12" i="3"/>
  <c r="L12" i="3"/>
  <c r="M12" i="3"/>
  <c r="C13" i="3"/>
  <c r="F13" i="3" s="1"/>
  <c r="D13" i="3"/>
  <c r="E13" i="3"/>
  <c r="C15" i="3"/>
  <c r="D15" i="3"/>
  <c r="E15" i="3"/>
  <c r="F15" i="3"/>
  <c r="I15" i="3"/>
  <c r="K15" i="3"/>
  <c r="M15" i="3"/>
  <c r="C16" i="3"/>
  <c r="F16" i="3" s="1"/>
  <c r="D16" i="3"/>
  <c r="E16" i="3"/>
  <c r="I16" i="3"/>
  <c r="M16" i="3"/>
  <c r="D17" i="3"/>
  <c r="E17" i="3"/>
  <c r="I17" i="3"/>
  <c r="I18" i="3"/>
  <c r="C19" i="3"/>
  <c r="F19" i="3" s="1"/>
  <c r="D19" i="3"/>
  <c r="E19" i="3"/>
  <c r="M19" i="3" s="1"/>
  <c r="H19" i="3"/>
  <c r="I19" i="3"/>
  <c r="L19" i="3"/>
  <c r="D21" i="3"/>
  <c r="H21" i="3"/>
  <c r="L21" i="3"/>
  <c r="D22" i="3"/>
  <c r="E22" i="3"/>
  <c r="H22" i="3"/>
  <c r="I22" i="3"/>
  <c r="L22" i="3"/>
  <c r="M22" i="3"/>
  <c r="J23" i="3"/>
  <c r="L23" i="3"/>
  <c r="D33" i="10"/>
  <c r="D40" i="10" s="1"/>
  <c r="I34" i="10"/>
  <c r="K34" i="10" s="1"/>
  <c r="K40" i="10" s="1"/>
  <c r="I35" i="10"/>
  <c r="I36" i="10"/>
  <c r="I37" i="10"/>
  <c r="I38" i="10"/>
  <c r="I39" i="10"/>
  <c r="C40" i="10"/>
  <c r="G34" i="1"/>
  <c r="C34" i="1"/>
  <c r="E35" i="1"/>
  <c r="G35" i="1"/>
  <c r="H35" i="1" s="1"/>
  <c r="C35" i="1"/>
  <c r="D35" i="1" s="1"/>
  <c r="C36" i="1"/>
  <c r="D36" i="1" s="1"/>
  <c r="G37" i="1"/>
  <c r="H37" i="1" s="1"/>
  <c r="C37" i="1"/>
  <c r="D37" i="1" s="1"/>
  <c r="E38" i="1"/>
  <c r="F38" i="1" s="1"/>
  <c r="C38" i="1"/>
  <c r="E39" i="1"/>
  <c r="F39" i="1" s="1"/>
  <c r="G39" i="1"/>
  <c r="H39" i="1" s="1"/>
  <c r="C39" i="1"/>
  <c r="D39" i="1" s="1"/>
  <c r="C33" i="1"/>
  <c r="I25" i="10"/>
  <c r="K25" i="10"/>
  <c r="I18" i="10"/>
  <c r="I18" i="1"/>
  <c r="I19" i="1"/>
  <c r="K18" i="10"/>
  <c r="K19" i="10"/>
  <c r="C42" i="10"/>
  <c r="E18" i="3" s="1"/>
  <c r="F13" i="10"/>
  <c r="H13" i="10"/>
  <c r="J13" i="10"/>
  <c r="L13" i="10"/>
  <c r="F14" i="10"/>
  <c r="H14" i="10"/>
  <c r="J14" i="10"/>
  <c r="L14" i="10"/>
  <c r="F15" i="10"/>
  <c r="H15" i="10"/>
  <c r="J15" i="10"/>
  <c r="L15" i="10"/>
  <c r="F16" i="10"/>
  <c r="H16" i="10"/>
  <c r="J16" i="10"/>
  <c r="L16" i="10"/>
  <c r="F17" i="10"/>
  <c r="H17" i="10"/>
  <c r="J17" i="10"/>
  <c r="L17" i="10"/>
  <c r="F18" i="10"/>
  <c r="H18" i="10"/>
  <c r="J18" i="10"/>
  <c r="L18" i="10"/>
  <c r="F19" i="10"/>
  <c r="J19" i="10" s="1"/>
  <c r="L19" i="10" s="1"/>
  <c r="H19" i="10"/>
  <c r="F20" i="10"/>
  <c r="H20" i="10"/>
  <c r="J20" i="10"/>
  <c r="L20" i="10"/>
  <c r="F21" i="10"/>
  <c r="H21" i="10"/>
  <c r="J21" i="10"/>
  <c r="L21" i="10"/>
  <c r="F22" i="10"/>
  <c r="H22" i="10"/>
  <c r="J22" i="10"/>
  <c r="L22" i="10"/>
  <c r="F23" i="10"/>
  <c r="H23" i="10"/>
  <c r="J23" i="10"/>
  <c r="L23" i="10"/>
  <c r="F24" i="10"/>
  <c r="H24" i="10"/>
  <c r="J24" i="10"/>
  <c r="L24" i="10"/>
  <c r="F25" i="10"/>
  <c r="H25" i="10"/>
  <c r="J25" i="10"/>
  <c r="L25" i="10"/>
  <c r="F26" i="10"/>
  <c r="H26" i="10"/>
  <c r="J26" i="10"/>
  <c r="L26" i="10" s="1"/>
  <c r="H27" i="10"/>
  <c r="H28" i="10"/>
  <c r="H29" i="10"/>
  <c r="F30" i="10"/>
  <c r="H30" i="10"/>
  <c r="D12" i="10"/>
  <c r="F12" i="10"/>
  <c r="H12" i="10"/>
  <c r="J12" i="10"/>
  <c r="L12" i="10"/>
  <c r="D41" i="10"/>
  <c r="C19" i="1"/>
  <c r="C20" i="1"/>
  <c r="C21" i="1"/>
  <c r="C22" i="1"/>
  <c r="C23" i="1"/>
  <c r="C24" i="1"/>
  <c r="C25" i="1"/>
  <c r="C26" i="1"/>
  <c r="C27" i="1"/>
  <c r="I12" i="10"/>
  <c r="K12" i="10"/>
  <c r="I13" i="10"/>
  <c r="K13" i="10"/>
  <c r="I14" i="10"/>
  <c r="K14" i="10"/>
  <c r="I15" i="10"/>
  <c r="K15" i="10"/>
  <c r="I16" i="10"/>
  <c r="K16" i="10"/>
  <c r="I17" i="10"/>
  <c r="K17" i="10"/>
  <c r="I20" i="10"/>
  <c r="K20" i="10"/>
  <c r="I21" i="10"/>
  <c r="K21" i="10"/>
  <c r="I22" i="10"/>
  <c r="K22" i="10"/>
  <c r="I23" i="10"/>
  <c r="K23" i="10"/>
  <c r="I24" i="10"/>
  <c r="K24" i="10"/>
  <c r="K26" i="10"/>
  <c r="K30" i="10"/>
  <c r="C31" i="10"/>
  <c r="C18" i="3" s="1"/>
  <c r="K17" i="5"/>
  <c r="K18" i="5"/>
  <c r="K19" i="5"/>
  <c r="K20" i="5"/>
  <c r="K30" i="5"/>
  <c r="K16" i="5"/>
  <c r="G41" i="5"/>
  <c r="E41" i="5"/>
  <c r="F41" i="5" s="1"/>
  <c r="F42" i="5" s="1"/>
  <c r="I42" i="5"/>
  <c r="I13" i="3" s="1"/>
  <c r="J20" i="5"/>
  <c r="L20" i="5" s="1"/>
  <c r="G23" i="8"/>
  <c r="E23" i="8"/>
  <c r="E31" i="8" s="1"/>
  <c r="E44" i="8" s="1"/>
  <c r="G33" i="6"/>
  <c r="E33" i="6"/>
  <c r="F33" i="6" s="1"/>
  <c r="E40" i="6"/>
  <c r="G41" i="6"/>
  <c r="E41" i="6"/>
  <c r="F41" i="6" s="1"/>
  <c r="F42" i="6" s="1"/>
  <c r="E22" i="6"/>
  <c r="F22" i="6" s="1"/>
  <c r="J22" i="6" s="1"/>
  <c r="E20" i="6"/>
  <c r="F20" i="6" s="1"/>
  <c r="D22" i="7"/>
  <c r="F17" i="7"/>
  <c r="F15" i="7"/>
  <c r="F16" i="7"/>
  <c r="H41" i="6"/>
  <c r="H42" i="6" s="1"/>
  <c r="H41" i="5"/>
  <c r="K41" i="6"/>
  <c r="K41" i="5"/>
  <c r="K12" i="7"/>
  <c r="K12" i="8"/>
  <c r="K13" i="7"/>
  <c r="K14" i="7"/>
  <c r="I15" i="7"/>
  <c r="K15" i="7"/>
  <c r="I16" i="7"/>
  <c r="K16" i="7"/>
  <c r="K16" i="6"/>
  <c r="K22" i="7"/>
  <c r="K22" i="6"/>
  <c r="I17" i="7"/>
  <c r="K17" i="7"/>
  <c r="K17" i="6"/>
  <c r="K20" i="6"/>
  <c r="K20" i="8"/>
  <c r="K30" i="6"/>
  <c r="K21" i="8"/>
  <c r="K23" i="8"/>
  <c r="H41" i="11"/>
  <c r="G41" i="11"/>
  <c r="E41" i="11"/>
  <c r="G41" i="7"/>
  <c r="E41" i="7"/>
  <c r="C31" i="7"/>
  <c r="I31" i="7"/>
  <c r="C31" i="6"/>
  <c r="C31" i="8"/>
  <c r="C44" i="8" s="1"/>
  <c r="I31" i="8"/>
  <c r="K30" i="4"/>
  <c r="K31" i="4"/>
  <c r="I31" i="4"/>
  <c r="I31" i="2"/>
  <c r="D13" i="7"/>
  <c r="L13" i="7"/>
  <c r="D14" i="7"/>
  <c r="L14" i="7"/>
  <c r="D15" i="7"/>
  <c r="J15" i="7"/>
  <c r="L15" i="7"/>
  <c r="D16" i="7"/>
  <c r="J16" i="7"/>
  <c r="L16" i="7"/>
  <c r="E16" i="6"/>
  <c r="G16" i="6"/>
  <c r="H16" i="6" s="1"/>
  <c r="D16" i="6"/>
  <c r="J17" i="7"/>
  <c r="L17" i="7"/>
  <c r="E17" i="6"/>
  <c r="F17" i="6"/>
  <c r="J17" i="6" s="1"/>
  <c r="L17" i="6" s="1"/>
  <c r="G17" i="6"/>
  <c r="H17" i="6"/>
  <c r="G20" i="6"/>
  <c r="H20" i="6"/>
  <c r="D20" i="8"/>
  <c r="D31" i="8" s="1"/>
  <c r="D44" i="8" s="1"/>
  <c r="L20" i="8"/>
  <c r="D21" i="8"/>
  <c r="L21" i="8"/>
  <c r="L22" i="7"/>
  <c r="G22" i="6"/>
  <c r="G22" i="1" s="1"/>
  <c r="H22" i="6"/>
  <c r="F23" i="8"/>
  <c r="J23" i="8" s="1"/>
  <c r="H23" i="8"/>
  <c r="H31" i="8" s="1"/>
  <c r="H44" i="8" s="1"/>
  <c r="D23" i="8"/>
  <c r="J30" i="4"/>
  <c r="L30" i="4"/>
  <c r="E30" i="6"/>
  <c r="G30" i="6"/>
  <c r="H30" i="6" s="1"/>
  <c r="I16" i="1"/>
  <c r="I17" i="1"/>
  <c r="I21" i="1"/>
  <c r="G30" i="4"/>
  <c r="H30" i="4"/>
  <c r="G13" i="1"/>
  <c r="G15" i="1"/>
  <c r="G17" i="1"/>
  <c r="G20" i="5"/>
  <c r="G23" i="1"/>
  <c r="G24" i="1"/>
  <c r="G25" i="1"/>
  <c r="G27" i="1"/>
  <c r="G30" i="5"/>
  <c r="E30" i="4"/>
  <c r="F30" i="4"/>
  <c r="E23" i="1"/>
  <c r="D12" i="7"/>
  <c r="D12" i="8"/>
  <c r="E12" i="1"/>
  <c r="G12" i="1"/>
  <c r="L12" i="7"/>
  <c r="L12" i="8"/>
  <c r="I42" i="6"/>
  <c r="I14" i="3" s="1"/>
  <c r="L40" i="14"/>
  <c r="L41" i="14"/>
  <c r="L42" i="14"/>
  <c r="K40" i="14"/>
  <c r="K41" i="14"/>
  <c r="D41" i="14"/>
  <c r="G41" i="12"/>
  <c r="E41" i="12"/>
  <c r="G33" i="12"/>
  <c r="H33" i="12" s="1"/>
  <c r="H40" i="12" s="1"/>
  <c r="J34" i="11"/>
  <c r="J35" i="11"/>
  <c r="J36" i="11"/>
  <c r="J37" i="11"/>
  <c r="J38" i="11"/>
  <c r="J39" i="11"/>
  <c r="J33" i="11"/>
  <c r="H34" i="11"/>
  <c r="H35" i="11"/>
  <c r="H36" i="11"/>
  <c r="H37" i="11"/>
  <c r="H38" i="11"/>
  <c r="H39" i="11"/>
  <c r="H33" i="11"/>
  <c r="F34" i="11"/>
  <c r="F35" i="11"/>
  <c r="F36" i="11"/>
  <c r="F37" i="11"/>
  <c r="F38" i="11"/>
  <c r="F39" i="11"/>
  <c r="F33" i="11"/>
  <c r="G34" i="11"/>
  <c r="G35" i="11"/>
  <c r="G36" i="11"/>
  <c r="G37" i="11"/>
  <c r="G38" i="11"/>
  <c r="G39" i="11"/>
  <c r="G33" i="11"/>
  <c r="E34" i="11"/>
  <c r="E35" i="11"/>
  <c r="E36" i="11"/>
  <c r="E37" i="11"/>
  <c r="E38" i="11"/>
  <c r="E39" i="11"/>
  <c r="E33" i="11"/>
  <c r="G17" i="12"/>
  <c r="H17" i="12" s="1"/>
  <c r="F15" i="12"/>
  <c r="F16" i="12"/>
  <c r="E17" i="12"/>
  <c r="F17" i="12" s="1"/>
  <c r="G30" i="12"/>
  <c r="G14" i="12"/>
  <c r="G14" i="1" s="1"/>
  <c r="E30" i="12"/>
  <c r="E14" i="12"/>
  <c r="F14" i="12" s="1"/>
  <c r="K30" i="11"/>
  <c r="K13" i="11"/>
  <c r="H22" i="11"/>
  <c r="H24" i="11"/>
  <c r="H26" i="11"/>
  <c r="F18" i="11"/>
  <c r="F19" i="11"/>
  <c r="F26" i="11"/>
  <c r="H17" i="11"/>
  <c r="H18" i="11"/>
  <c r="J24" i="11"/>
  <c r="J26" i="11"/>
  <c r="J30" i="11"/>
  <c r="H30" i="11" s="1"/>
  <c r="G30" i="11"/>
  <c r="H16" i="11"/>
  <c r="G16" i="11"/>
  <c r="E16" i="11"/>
  <c r="C42" i="9"/>
  <c r="D42" i="9"/>
  <c r="E42" i="9"/>
  <c r="F42" i="9"/>
  <c r="G42" i="9"/>
  <c r="H42" i="9"/>
  <c r="I42" i="9"/>
  <c r="J42" i="9"/>
  <c r="K42" i="9"/>
  <c r="L42" i="9"/>
  <c r="G21" i="9"/>
  <c r="G19" i="9"/>
  <c r="G20" i="9"/>
  <c r="G18" i="9"/>
  <c r="E30" i="9"/>
  <c r="E15" i="9"/>
  <c r="E15" i="1" s="1"/>
  <c r="E16" i="9"/>
  <c r="E17" i="9"/>
  <c r="E18" i="9"/>
  <c r="E18" i="1" s="1"/>
  <c r="E19" i="9"/>
  <c r="E20" i="9"/>
  <c r="E20" i="1" s="1"/>
  <c r="E21" i="9"/>
  <c r="E14" i="9"/>
  <c r="E13" i="9"/>
  <c r="E13" i="1" s="1"/>
  <c r="J14" i="9"/>
  <c r="J15" i="9"/>
  <c r="J16" i="9"/>
  <c r="J17" i="9"/>
  <c r="J18" i="9"/>
  <c r="J19" i="9"/>
  <c r="J20" i="9"/>
  <c r="J21" i="9"/>
  <c r="J30" i="9"/>
  <c r="J31" i="9" s="1"/>
  <c r="J13" i="9"/>
  <c r="H23" i="6"/>
  <c r="H24" i="6"/>
  <c r="H25" i="6"/>
  <c r="F18" i="6"/>
  <c r="F21" i="6"/>
  <c r="F23" i="6"/>
  <c r="F24" i="6"/>
  <c r="F25" i="6"/>
  <c r="G26" i="6"/>
  <c r="G26" i="1" s="1"/>
  <c r="E26" i="6"/>
  <c r="G18" i="6"/>
  <c r="H18" i="6" s="1"/>
  <c r="J18" i="6" s="1"/>
  <c r="G19" i="6"/>
  <c r="H19" i="6" s="1"/>
  <c r="G21" i="6"/>
  <c r="H21" i="6" s="1"/>
  <c r="J21" i="6" s="1"/>
  <c r="L21" i="6" s="1"/>
  <c r="E21" i="6"/>
  <c r="E19" i="6"/>
  <c r="F19" i="6" s="1"/>
  <c r="G34" i="5"/>
  <c r="G35" i="5"/>
  <c r="G36" i="5"/>
  <c r="G36" i="1" s="1"/>
  <c r="H36" i="1" s="1"/>
  <c r="G37" i="5"/>
  <c r="G38" i="5"/>
  <c r="G38" i="1" s="1"/>
  <c r="G39" i="5"/>
  <c r="F34" i="5"/>
  <c r="F35" i="5"/>
  <c r="F38" i="5"/>
  <c r="J38" i="5" s="1"/>
  <c r="F39" i="5"/>
  <c r="E34" i="5"/>
  <c r="E35" i="5"/>
  <c r="E36" i="5"/>
  <c r="F36" i="5" s="1"/>
  <c r="E37" i="5"/>
  <c r="E37" i="1" s="1"/>
  <c r="E38" i="5"/>
  <c r="E39" i="5"/>
  <c r="G33" i="5"/>
  <c r="E33" i="5"/>
  <c r="H30" i="5"/>
  <c r="F30" i="5"/>
  <c r="L31" i="4"/>
  <c r="F31" i="4"/>
  <c r="G31" i="4"/>
  <c r="H31" i="4"/>
  <c r="J31" i="4"/>
  <c r="J44" i="4" s="1"/>
  <c r="E31" i="4"/>
  <c r="J27" i="4"/>
  <c r="J28" i="4"/>
  <c r="J29" i="4"/>
  <c r="K44" i="4"/>
  <c r="H21" i="4"/>
  <c r="F21" i="4"/>
  <c r="F29" i="6"/>
  <c r="G29" i="6"/>
  <c r="I42" i="11"/>
  <c r="I42" i="12"/>
  <c r="I20" i="3" s="1"/>
  <c r="I42" i="14"/>
  <c r="C41" i="1"/>
  <c r="C42" i="1" s="1"/>
  <c r="C31" i="2"/>
  <c r="C44" i="2" s="1"/>
  <c r="I12" i="2"/>
  <c r="I13" i="2"/>
  <c r="I14" i="2"/>
  <c r="I15" i="2"/>
  <c r="I17" i="2"/>
  <c r="I18" i="2"/>
  <c r="I19" i="2"/>
  <c r="I21" i="2"/>
  <c r="I22" i="2"/>
  <c r="I24" i="2"/>
  <c r="I25" i="2"/>
  <c r="I26" i="2"/>
  <c r="I27" i="2"/>
  <c r="I28" i="2"/>
  <c r="I29" i="2"/>
  <c r="C40" i="2"/>
  <c r="I33" i="2"/>
  <c r="I34" i="2"/>
  <c r="I35" i="2"/>
  <c r="I36" i="2"/>
  <c r="I37" i="2"/>
  <c r="I38" i="2"/>
  <c r="I39" i="2"/>
  <c r="I40" i="2"/>
  <c r="C42" i="2"/>
  <c r="I41" i="2"/>
  <c r="I42" i="2"/>
  <c r="C31" i="4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7" i="4"/>
  <c r="I28" i="4"/>
  <c r="I29" i="4"/>
  <c r="C40" i="4"/>
  <c r="I33" i="4"/>
  <c r="I34" i="4"/>
  <c r="I35" i="4"/>
  <c r="I36" i="4"/>
  <c r="I37" i="4"/>
  <c r="I38" i="4"/>
  <c r="I39" i="4"/>
  <c r="I40" i="4"/>
  <c r="C42" i="4"/>
  <c r="I41" i="4"/>
  <c r="I42" i="4"/>
  <c r="C31" i="5"/>
  <c r="I12" i="5"/>
  <c r="I13" i="5"/>
  <c r="I14" i="5"/>
  <c r="C40" i="5"/>
  <c r="I40" i="5"/>
  <c r="H13" i="3" s="1"/>
  <c r="L13" i="3" s="1"/>
  <c r="C42" i="5"/>
  <c r="I12" i="6"/>
  <c r="I12" i="1" s="1"/>
  <c r="I13" i="6"/>
  <c r="I13" i="1" s="1"/>
  <c r="I14" i="6"/>
  <c r="I14" i="1" s="1"/>
  <c r="I15" i="6"/>
  <c r="I15" i="1" s="1"/>
  <c r="C40" i="6"/>
  <c r="D14" i="3" s="1"/>
  <c r="I34" i="6"/>
  <c r="I35" i="6"/>
  <c r="I36" i="6"/>
  <c r="I37" i="6"/>
  <c r="K37" i="6" s="1"/>
  <c r="I38" i="6"/>
  <c r="I39" i="6"/>
  <c r="K39" i="6" s="1"/>
  <c r="C42" i="6"/>
  <c r="E14" i="3" s="1"/>
  <c r="I12" i="7"/>
  <c r="I13" i="7"/>
  <c r="I14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C40" i="7"/>
  <c r="I33" i="7"/>
  <c r="C42" i="7"/>
  <c r="I12" i="8"/>
  <c r="I13" i="8"/>
  <c r="I14" i="8"/>
  <c r="I15" i="8"/>
  <c r="I16" i="8"/>
  <c r="I17" i="8"/>
  <c r="I18" i="8"/>
  <c r="I19" i="8"/>
  <c r="I20" i="8"/>
  <c r="I21" i="8"/>
  <c r="I22" i="8"/>
  <c r="I24" i="8"/>
  <c r="I25" i="8"/>
  <c r="I26" i="8"/>
  <c r="I27" i="8"/>
  <c r="I28" i="8"/>
  <c r="I29" i="8"/>
  <c r="C40" i="8"/>
  <c r="I33" i="8"/>
  <c r="I34" i="8"/>
  <c r="I35" i="8"/>
  <c r="I36" i="8"/>
  <c r="I37" i="8"/>
  <c r="I39" i="8"/>
  <c r="I40" i="8"/>
  <c r="C42" i="8"/>
  <c r="I41" i="8"/>
  <c r="I42" i="8"/>
  <c r="C31" i="9"/>
  <c r="C17" i="3" s="1"/>
  <c r="I39" i="9"/>
  <c r="I40" i="9"/>
  <c r="H17" i="3" s="1"/>
  <c r="L17" i="3" s="1"/>
  <c r="C31" i="11"/>
  <c r="C40" i="11"/>
  <c r="I40" i="11"/>
  <c r="C42" i="11"/>
  <c r="C31" i="12"/>
  <c r="C20" i="3" s="1"/>
  <c r="C40" i="12"/>
  <c r="D20" i="3" s="1"/>
  <c r="C42" i="12"/>
  <c r="E20" i="3" s="1"/>
  <c r="C31" i="13"/>
  <c r="C31" i="1" s="1"/>
  <c r="C40" i="13"/>
  <c r="C42" i="13"/>
  <c r="C44" i="13" s="1"/>
  <c r="C31" i="14"/>
  <c r="C44" i="14" s="1"/>
  <c r="I12" i="14"/>
  <c r="I13" i="14"/>
  <c r="I14" i="14"/>
  <c r="I15" i="14"/>
  <c r="I16" i="14"/>
  <c r="I17" i="14"/>
  <c r="I18" i="14"/>
  <c r="I19" i="14"/>
  <c r="C40" i="14"/>
  <c r="I33" i="14"/>
  <c r="I34" i="14"/>
  <c r="I35" i="14"/>
  <c r="I36" i="14"/>
  <c r="I37" i="14"/>
  <c r="I38" i="14"/>
  <c r="I39" i="14"/>
  <c r="I40" i="14"/>
  <c r="C42" i="14"/>
  <c r="H42" i="14"/>
  <c r="G42" i="14"/>
  <c r="F42" i="14"/>
  <c r="E42" i="14"/>
  <c r="D42" i="14"/>
  <c r="G42" i="13"/>
  <c r="D41" i="13"/>
  <c r="D41" i="1" s="1"/>
  <c r="D42" i="1" s="1"/>
  <c r="D42" i="13"/>
  <c r="E42" i="12"/>
  <c r="D42" i="12"/>
  <c r="H42" i="11"/>
  <c r="G42" i="11"/>
  <c r="F42" i="11"/>
  <c r="E42" i="11"/>
  <c r="D42" i="11"/>
  <c r="G42" i="8"/>
  <c r="E42" i="8"/>
  <c r="E42" i="7"/>
  <c r="G42" i="6"/>
  <c r="E42" i="6"/>
  <c r="G42" i="5"/>
  <c r="H42" i="4"/>
  <c r="G42" i="4"/>
  <c r="F42" i="4"/>
  <c r="E42" i="4"/>
  <c r="D42" i="4"/>
  <c r="H42" i="2"/>
  <c r="G42" i="2"/>
  <c r="F42" i="2"/>
  <c r="E42" i="2"/>
  <c r="D42" i="2"/>
  <c r="H41" i="13"/>
  <c r="H41" i="1" s="1"/>
  <c r="H42" i="1" s="1"/>
  <c r="H39" i="13"/>
  <c r="H38" i="13"/>
  <c r="H37" i="13"/>
  <c r="F37" i="13"/>
  <c r="D37" i="13"/>
  <c r="L37" i="13"/>
  <c r="H36" i="13"/>
  <c r="H35" i="13"/>
  <c r="H34" i="13"/>
  <c r="H33" i="13"/>
  <c r="F39" i="13"/>
  <c r="F38" i="13"/>
  <c r="F36" i="13"/>
  <c r="F33" i="13"/>
  <c r="F34" i="13"/>
  <c r="F35" i="13"/>
  <c r="F40" i="13"/>
  <c r="D39" i="13"/>
  <c r="J39" i="13"/>
  <c r="L39" i="13"/>
  <c r="D38" i="13"/>
  <c r="D36" i="13"/>
  <c r="D35" i="13"/>
  <c r="D34" i="13"/>
  <c r="D33" i="13"/>
  <c r="H30" i="13"/>
  <c r="H29" i="13"/>
  <c r="H29" i="1" s="1"/>
  <c r="H28" i="13"/>
  <c r="H28" i="1" s="1"/>
  <c r="F28" i="13"/>
  <c r="F28" i="1" s="1"/>
  <c r="D28" i="13"/>
  <c r="H27" i="13"/>
  <c r="H26" i="13"/>
  <c r="H25" i="13"/>
  <c r="H24" i="13"/>
  <c r="J24" i="13" s="1"/>
  <c r="L24" i="13" s="1"/>
  <c r="F24" i="13"/>
  <c r="D24" i="13"/>
  <c r="H23" i="13"/>
  <c r="H22" i="13"/>
  <c r="H21" i="13"/>
  <c r="H20" i="13"/>
  <c r="D20" i="13"/>
  <c r="H19" i="13"/>
  <c r="H18" i="13"/>
  <c r="H16" i="13"/>
  <c r="D16" i="13"/>
  <c r="H15" i="13"/>
  <c r="H14" i="13"/>
  <c r="H13" i="13"/>
  <c r="J13" i="13" s="1"/>
  <c r="L13" i="13" s="1"/>
  <c r="H12" i="13"/>
  <c r="F12" i="13"/>
  <c r="F30" i="13"/>
  <c r="F29" i="13"/>
  <c r="F29" i="1" s="1"/>
  <c r="F27" i="13"/>
  <c r="J27" i="13" s="1"/>
  <c r="F26" i="13"/>
  <c r="F25" i="13"/>
  <c r="F23" i="13"/>
  <c r="J23" i="13" s="1"/>
  <c r="L23" i="13" s="1"/>
  <c r="F22" i="13"/>
  <c r="F15" i="13"/>
  <c r="F14" i="13"/>
  <c r="J14" i="13" s="1"/>
  <c r="L14" i="13" s="1"/>
  <c r="F13" i="13"/>
  <c r="D30" i="13"/>
  <c r="D29" i="13"/>
  <c r="D27" i="13"/>
  <c r="D26" i="13"/>
  <c r="D25" i="13"/>
  <c r="D23" i="13"/>
  <c r="D22" i="13"/>
  <c r="D21" i="13"/>
  <c r="D19" i="13"/>
  <c r="D18" i="13"/>
  <c r="D17" i="13"/>
  <c r="D15" i="13"/>
  <c r="D14" i="13"/>
  <c r="D13" i="13"/>
  <c r="D12" i="13"/>
  <c r="H30" i="12"/>
  <c r="H29" i="12"/>
  <c r="H28" i="12"/>
  <c r="H27" i="12"/>
  <c r="H26" i="12"/>
  <c r="H25" i="12"/>
  <c r="H24" i="12"/>
  <c r="H23" i="12"/>
  <c r="F30" i="12"/>
  <c r="D30" i="12"/>
  <c r="D29" i="12"/>
  <c r="D28" i="12"/>
  <c r="D27" i="12"/>
  <c r="D26" i="12"/>
  <c r="L26" i="12" s="1"/>
  <c r="D25" i="12"/>
  <c r="D24" i="12"/>
  <c r="D23" i="12"/>
  <c r="D22" i="12"/>
  <c r="D21" i="12"/>
  <c r="L21" i="12" s="1"/>
  <c r="D20" i="12"/>
  <c r="D19" i="12"/>
  <c r="D18" i="12"/>
  <c r="D17" i="12"/>
  <c r="D16" i="12"/>
  <c r="D15" i="12"/>
  <c r="D14" i="12"/>
  <c r="D13" i="12"/>
  <c r="D12" i="12"/>
  <c r="D30" i="11"/>
  <c r="D29" i="11"/>
  <c r="D28" i="11"/>
  <c r="D27" i="11"/>
  <c r="D25" i="11"/>
  <c r="D24" i="11"/>
  <c r="D18" i="11"/>
  <c r="D17" i="11"/>
  <c r="H30" i="9"/>
  <c r="H31" i="9" s="1"/>
  <c r="H29" i="9"/>
  <c r="H28" i="9"/>
  <c r="H27" i="9"/>
  <c r="H26" i="9"/>
  <c r="H25" i="9"/>
  <c r="H24" i="9"/>
  <c r="H23" i="9"/>
  <c r="H22" i="9"/>
  <c r="H21" i="9"/>
  <c r="H20" i="9"/>
  <c r="F20" i="9"/>
  <c r="H19" i="9"/>
  <c r="H17" i="9"/>
  <c r="H16" i="9"/>
  <c r="H15" i="9"/>
  <c r="H14" i="9"/>
  <c r="H13" i="9"/>
  <c r="H12" i="9"/>
  <c r="F21" i="9"/>
  <c r="F19" i="9"/>
  <c r="F17" i="9"/>
  <c r="F16" i="9"/>
  <c r="F15" i="9"/>
  <c r="F14" i="9"/>
  <c r="F13" i="9"/>
  <c r="F12" i="9"/>
  <c r="J12" i="9"/>
  <c r="D30" i="9"/>
  <c r="D29" i="9"/>
  <c r="D28" i="9"/>
  <c r="D27" i="9"/>
  <c r="D26" i="9"/>
  <c r="D25" i="9"/>
  <c r="D24" i="9"/>
  <c r="D23" i="9"/>
  <c r="D22" i="9"/>
  <c r="D21" i="9"/>
  <c r="D20" i="9"/>
  <c r="D16" i="9"/>
  <c r="D15" i="9"/>
  <c r="L15" i="9"/>
  <c r="D14" i="9"/>
  <c r="D13" i="9"/>
  <c r="D12" i="9"/>
  <c r="H30" i="8"/>
  <c r="F30" i="8"/>
  <c r="J30" i="8" s="1"/>
  <c r="L30" i="8" s="1"/>
  <c r="H29" i="8"/>
  <c r="H28" i="8"/>
  <c r="H27" i="8"/>
  <c r="H26" i="8"/>
  <c r="F26" i="8"/>
  <c r="D26" i="8"/>
  <c r="L26" i="8"/>
  <c r="H25" i="8"/>
  <c r="H24" i="8"/>
  <c r="H22" i="8"/>
  <c r="F22" i="8"/>
  <c r="J22" i="8"/>
  <c r="H21" i="8"/>
  <c r="H20" i="8"/>
  <c r="H19" i="8"/>
  <c r="H18" i="8"/>
  <c r="F18" i="8"/>
  <c r="J18" i="8"/>
  <c r="D18" i="8"/>
  <c r="L18" i="8"/>
  <c r="H17" i="8"/>
  <c r="H16" i="8"/>
  <c r="H15" i="8"/>
  <c r="H14" i="8"/>
  <c r="H13" i="8"/>
  <c r="H12" i="8"/>
  <c r="F29" i="8"/>
  <c r="D29" i="8"/>
  <c r="L29" i="8"/>
  <c r="F28" i="8"/>
  <c r="F27" i="8"/>
  <c r="F25" i="8"/>
  <c r="D25" i="8"/>
  <c r="L25" i="8"/>
  <c r="F24" i="8"/>
  <c r="F21" i="8"/>
  <c r="J21" i="8"/>
  <c r="F20" i="8"/>
  <c r="J20" i="8"/>
  <c r="F19" i="8"/>
  <c r="F17" i="8"/>
  <c r="J17" i="8"/>
  <c r="D17" i="8"/>
  <c r="L17" i="8"/>
  <c r="F16" i="8"/>
  <c r="J16" i="8"/>
  <c r="F15" i="8"/>
  <c r="F14" i="8"/>
  <c r="F13" i="8"/>
  <c r="J13" i="8"/>
  <c r="D13" i="8"/>
  <c r="L13" i="8"/>
  <c r="F12" i="8"/>
  <c r="D30" i="8"/>
  <c r="D28" i="8"/>
  <c r="L28" i="8"/>
  <c r="D27" i="8"/>
  <c r="D24" i="8"/>
  <c r="L24" i="8"/>
  <c r="D22" i="8"/>
  <c r="D19" i="8"/>
  <c r="D16" i="8"/>
  <c r="L16" i="8"/>
  <c r="D15" i="8"/>
  <c r="D14" i="8"/>
  <c r="H30" i="7"/>
  <c r="H29" i="7"/>
  <c r="H28" i="7"/>
  <c r="H27" i="7"/>
  <c r="F27" i="7"/>
  <c r="J27" i="7"/>
  <c r="D27" i="7"/>
  <c r="L27" i="7"/>
  <c r="H26" i="7"/>
  <c r="H25" i="7"/>
  <c r="H24" i="7"/>
  <c r="H23" i="7"/>
  <c r="F23" i="7"/>
  <c r="J23" i="7"/>
  <c r="D23" i="7"/>
  <c r="L23" i="7"/>
  <c r="H22" i="7"/>
  <c r="H21" i="7"/>
  <c r="H20" i="7"/>
  <c r="H19" i="7"/>
  <c r="F19" i="7"/>
  <c r="J19" i="7"/>
  <c r="D19" i="7"/>
  <c r="L19" i="7"/>
  <c r="H18" i="7"/>
  <c r="H17" i="7"/>
  <c r="H16" i="7"/>
  <c r="H15" i="7"/>
  <c r="H14" i="7"/>
  <c r="H13" i="7"/>
  <c r="H12" i="7"/>
  <c r="F30" i="7"/>
  <c r="J30" i="7"/>
  <c r="D30" i="7"/>
  <c r="L30" i="7"/>
  <c r="F29" i="7"/>
  <c r="F28" i="7"/>
  <c r="F26" i="7"/>
  <c r="J26" i="7"/>
  <c r="D26" i="7"/>
  <c r="L26" i="7"/>
  <c r="F25" i="7"/>
  <c r="F24" i="7"/>
  <c r="F22" i="7"/>
  <c r="J22" i="7"/>
  <c r="F21" i="7"/>
  <c r="F20" i="7"/>
  <c r="F18" i="7"/>
  <c r="J18" i="7"/>
  <c r="D18" i="7"/>
  <c r="L18" i="7"/>
  <c r="F14" i="7"/>
  <c r="J14" i="7"/>
  <c r="F13" i="7"/>
  <c r="F12" i="7"/>
  <c r="D29" i="7"/>
  <c r="J29" i="7"/>
  <c r="L29" i="7"/>
  <c r="D28" i="7"/>
  <c r="D25" i="7"/>
  <c r="J25" i="7"/>
  <c r="L25" i="7"/>
  <c r="D24" i="7"/>
  <c r="D21" i="7"/>
  <c r="J21" i="7"/>
  <c r="L21" i="7"/>
  <c r="D20" i="7"/>
  <c r="D17" i="7"/>
  <c r="J13" i="7"/>
  <c r="H28" i="6"/>
  <c r="F28" i="6"/>
  <c r="J28" i="6" s="1"/>
  <c r="L28" i="6" s="1"/>
  <c r="D28" i="6"/>
  <c r="H27" i="6"/>
  <c r="H15" i="6"/>
  <c r="H15" i="1" s="1"/>
  <c r="H14" i="6"/>
  <c r="H13" i="6"/>
  <c r="H12" i="6"/>
  <c r="H12" i="1" s="1"/>
  <c r="F27" i="6"/>
  <c r="J27" i="6" s="1"/>
  <c r="F15" i="6"/>
  <c r="F14" i="6"/>
  <c r="J14" i="6" s="1"/>
  <c r="F12" i="6"/>
  <c r="F12" i="1" s="1"/>
  <c r="F13" i="6"/>
  <c r="J13" i="6" s="1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5" i="6"/>
  <c r="D14" i="6"/>
  <c r="D13" i="6"/>
  <c r="D12" i="6"/>
  <c r="H29" i="5"/>
  <c r="D29" i="5"/>
  <c r="H28" i="5"/>
  <c r="D28" i="5"/>
  <c r="H27" i="5"/>
  <c r="D25" i="5"/>
  <c r="D21" i="5"/>
  <c r="D17" i="5"/>
  <c r="H15" i="5"/>
  <c r="H14" i="5"/>
  <c r="H13" i="5"/>
  <c r="F13" i="5"/>
  <c r="J13" i="5"/>
  <c r="D13" i="5"/>
  <c r="L13" i="5"/>
  <c r="H12" i="5"/>
  <c r="D16" i="5"/>
  <c r="F15" i="5"/>
  <c r="F14" i="5"/>
  <c r="F12" i="5"/>
  <c r="D30" i="5"/>
  <c r="D27" i="5"/>
  <c r="D26" i="5"/>
  <c r="D24" i="5"/>
  <c r="D23" i="5"/>
  <c r="D22" i="5"/>
  <c r="D20" i="5"/>
  <c r="D19" i="5"/>
  <c r="D18" i="5"/>
  <c r="D15" i="5"/>
  <c r="D14" i="5"/>
  <c r="D12" i="5"/>
  <c r="H29" i="4"/>
  <c r="H28" i="4"/>
  <c r="H27" i="4"/>
  <c r="H25" i="4"/>
  <c r="H24" i="4"/>
  <c r="H23" i="4"/>
  <c r="H22" i="4"/>
  <c r="H20" i="4"/>
  <c r="H19" i="4"/>
  <c r="H18" i="4"/>
  <c r="H17" i="4"/>
  <c r="H16" i="4"/>
  <c r="H15" i="4"/>
  <c r="H14" i="4"/>
  <c r="H13" i="4"/>
  <c r="H12" i="4"/>
  <c r="F29" i="4"/>
  <c r="F28" i="4"/>
  <c r="F27" i="4"/>
  <c r="F25" i="4"/>
  <c r="F24" i="4"/>
  <c r="J24" i="4"/>
  <c r="D24" i="4"/>
  <c r="L24" i="4"/>
  <c r="F23" i="4"/>
  <c r="F22" i="4"/>
  <c r="F20" i="4"/>
  <c r="J20" i="4"/>
  <c r="F19" i="4"/>
  <c r="F18" i="4"/>
  <c r="F17" i="4"/>
  <c r="F16" i="4"/>
  <c r="J16" i="4"/>
  <c r="F15" i="4"/>
  <c r="F14" i="4"/>
  <c r="F13" i="4"/>
  <c r="F12" i="4"/>
  <c r="J12" i="4"/>
  <c r="D30" i="4"/>
  <c r="D29" i="4"/>
  <c r="D28" i="4"/>
  <c r="D27" i="4"/>
  <c r="L27" i="4"/>
  <c r="D25" i="4"/>
  <c r="D23" i="4"/>
  <c r="J23" i="4"/>
  <c r="L23" i="4"/>
  <c r="D22" i="4"/>
  <c r="D21" i="4"/>
  <c r="D20" i="4"/>
  <c r="D19" i="4"/>
  <c r="J19" i="4"/>
  <c r="L19" i="4"/>
  <c r="D18" i="4"/>
  <c r="D17" i="4"/>
  <c r="D16" i="4"/>
  <c r="D15" i="4"/>
  <c r="J15" i="4"/>
  <c r="L15" i="4"/>
  <c r="D14" i="4"/>
  <c r="D13" i="4"/>
  <c r="D12" i="4"/>
  <c r="H21" i="2"/>
  <c r="H22" i="2"/>
  <c r="H24" i="2"/>
  <c r="H25" i="2"/>
  <c r="F25" i="2"/>
  <c r="J25" i="2"/>
  <c r="H26" i="2"/>
  <c r="H27" i="2"/>
  <c r="H28" i="2"/>
  <c r="H29" i="2"/>
  <c r="F29" i="2"/>
  <c r="J29" i="2"/>
  <c r="F21" i="2"/>
  <c r="F22" i="2"/>
  <c r="J22" i="2"/>
  <c r="F24" i="2"/>
  <c r="J24" i="2"/>
  <c r="D24" i="2"/>
  <c r="L24" i="2" s="1"/>
  <c r="F26" i="2"/>
  <c r="F27" i="2"/>
  <c r="J27" i="2"/>
  <c r="F28" i="2"/>
  <c r="J28" i="2"/>
  <c r="D28" i="2"/>
  <c r="L28" i="2"/>
  <c r="D21" i="2"/>
  <c r="D22" i="2"/>
  <c r="L22" i="2"/>
  <c r="D25" i="2"/>
  <c r="D26" i="2"/>
  <c r="D27" i="2"/>
  <c r="L27" i="2"/>
  <c r="D29" i="2"/>
  <c r="D30" i="2"/>
  <c r="J21" i="2"/>
  <c r="J26" i="2"/>
  <c r="G31" i="2"/>
  <c r="G44" i="2" s="1"/>
  <c r="G40" i="2"/>
  <c r="E31" i="2"/>
  <c r="E44" i="2" s="1"/>
  <c r="L29" i="4"/>
  <c r="J14" i="5"/>
  <c r="E40" i="5"/>
  <c r="K29" i="6"/>
  <c r="J12" i="7"/>
  <c r="J20" i="7"/>
  <c r="L20" i="7"/>
  <c r="J24" i="7"/>
  <c r="L24" i="7"/>
  <c r="J28" i="7"/>
  <c r="L28" i="7"/>
  <c r="H31" i="7"/>
  <c r="G31" i="7"/>
  <c r="E31" i="7"/>
  <c r="J15" i="8"/>
  <c r="J19" i="8"/>
  <c r="L22" i="8"/>
  <c r="G31" i="8"/>
  <c r="G44" i="8" s="1"/>
  <c r="E40" i="8"/>
  <c r="L12" i="9"/>
  <c r="L14" i="9"/>
  <c r="L16" i="9"/>
  <c r="L20" i="9"/>
  <c r="L21" i="9"/>
  <c r="G31" i="9"/>
  <c r="D31" i="11"/>
  <c r="J12" i="12"/>
  <c r="L12" i="12" s="1"/>
  <c r="J13" i="12"/>
  <c r="L15" i="12"/>
  <c r="J18" i="12"/>
  <c r="L19" i="12"/>
  <c r="L20" i="12"/>
  <c r="J30" i="12"/>
  <c r="G31" i="12"/>
  <c r="J15" i="13"/>
  <c r="L15" i="13" s="1"/>
  <c r="J25" i="13"/>
  <c r="J26" i="13"/>
  <c r="L26" i="13" s="1"/>
  <c r="J29" i="13"/>
  <c r="J30" i="13"/>
  <c r="K28" i="13"/>
  <c r="H31" i="14"/>
  <c r="H44" i="14" s="1"/>
  <c r="H40" i="14"/>
  <c r="G31" i="14"/>
  <c r="G44" i="14" s="1"/>
  <c r="F31" i="14"/>
  <c r="F44" i="14" s="1"/>
  <c r="E40" i="14"/>
  <c r="D31" i="14"/>
  <c r="D44" i="14" s="1"/>
  <c r="D40" i="14"/>
  <c r="G31" i="10"/>
  <c r="D31" i="10"/>
  <c r="K27" i="8"/>
  <c r="K27" i="7"/>
  <c r="K27" i="6"/>
  <c r="K27" i="4"/>
  <c r="K27" i="13"/>
  <c r="J27" i="14"/>
  <c r="L27" i="14" s="1"/>
  <c r="D42" i="10"/>
  <c r="H39" i="10"/>
  <c r="H38" i="10"/>
  <c r="H37" i="10"/>
  <c r="H36" i="10"/>
  <c r="H35" i="10"/>
  <c r="H33" i="10"/>
  <c r="H34" i="10"/>
  <c r="J34" i="10" s="1"/>
  <c r="F39" i="10"/>
  <c r="F38" i="10"/>
  <c r="J38" i="10"/>
  <c r="D38" i="10"/>
  <c r="L38" i="10"/>
  <c r="F37" i="10"/>
  <c r="F36" i="10"/>
  <c r="F35" i="10"/>
  <c r="F34" i="10"/>
  <c r="D34" i="10"/>
  <c r="F33" i="10"/>
  <c r="D39" i="10"/>
  <c r="D37" i="10"/>
  <c r="D36" i="10"/>
  <c r="D35" i="10"/>
  <c r="D39" i="9"/>
  <c r="F39" i="9"/>
  <c r="H39" i="9"/>
  <c r="J39" i="9"/>
  <c r="L39" i="9"/>
  <c r="D38" i="9"/>
  <c r="D37" i="9"/>
  <c r="D36" i="9"/>
  <c r="D35" i="9"/>
  <c r="D34" i="9"/>
  <c r="D33" i="9"/>
  <c r="L40" i="9"/>
  <c r="H41" i="8"/>
  <c r="H42" i="8"/>
  <c r="F41" i="8"/>
  <c r="F42" i="8"/>
  <c r="D41" i="8"/>
  <c r="D42" i="8"/>
  <c r="H39" i="8"/>
  <c r="H38" i="8"/>
  <c r="F38" i="8"/>
  <c r="J38" i="8" s="1"/>
  <c r="D38" i="8"/>
  <c r="H37" i="8"/>
  <c r="H36" i="8"/>
  <c r="H35" i="8"/>
  <c r="H34" i="8"/>
  <c r="F34" i="8"/>
  <c r="J34" i="8"/>
  <c r="D34" i="8"/>
  <c r="L34" i="8"/>
  <c r="H33" i="8"/>
  <c r="H40" i="8"/>
  <c r="F39" i="8"/>
  <c r="F37" i="8"/>
  <c r="J37" i="8"/>
  <c r="D37" i="8"/>
  <c r="L37" i="8"/>
  <c r="F36" i="8"/>
  <c r="J36" i="8"/>
  <c r="F35" i="8"/>
  <c r="F33" i="8"/>
  <c r="D39" i="8"/>
  <c r="D36" i="8"/>
  <c r="D35" i="8"/>
  <c r="D33" i="8"/>
  <c r="F41" i="7"/>
  <c r="D41" i="7"/>
  <c r="D42" i="7"/>
  <c r="H39" i="7"/>
  <c r="H38" i="7"/>
  <c r="H37" i="7"/>
  <c r="H36" i="7"/>
  <c r="H35" i="7"/>
  <c r="H34" i="7"/>
  <c r="H33" i="7"/>
  <c r="F39" i="7"/>
  <c r="J39" i="7" s="1"/>
  <c r="L39" i="7" s="1"/>
  <c r="F38" i="7"/>
  <c r="F37" i="7"/>
  <c r="F36" i="7"/>
  <c r="F33" i="7"/>
  <c r="F35" i="7"/>
  <c r="D39" i="7"/>
  <c r="D38" i="7"/>
  <c r="D37" i="7"/>
  <c r="D36" i="7"/>
  <c r="D35" i="7"/>
  <c r="D33" i="7"/>
  <c r="D34" i="7"/>
  <c r="D40" i="7"/>
  <c r="K42" i="6"/>
  <c r="K13" i="6"/>
  <c r="K18" i="6"/>
  <c r="K19" i="6"/>
  <c r="K21" i="6"/>
  <c r="K26" i="6"/>
  <c r="K28" i="6"/>
  <c r="D41" i="6"/>
  <c r="G40" i="6"/>
  <c r="H39" i="6"/>
  <c r="H38" i="6"/>
  <c r="H37" i="6"/>
  <c r="H36" i="6"/>
  <c r="J36" i="6" s="1"/>
  <c r="H35" i="6"/>
  <c r="H34" i="6"/>
  <c r="F34" i="6"/>
  <c r="J34" i="6"/>
  <c r="H33" i="6"/>
  <c r="F39" i="6"/>
  <c r="F38" i="6"/>
  <c r="F37" i="6"/>
  <c r="J37" i="6" s="1"/>
  <c r="F36" i="6"/>
  <c r="F35" i="6"/>
  <c r="J35" i="6" s="1"/>
  <c r="L35" i="6" s="1"/>
  <c r="D39" i="6"/>
  <c r="D38" i="6"/>
  <c r="D37" i="6"/>
  <c r="D36" i="6"/>
  <c r="D35" i="6"/>
  <c r="D34" i="6"/>
  <c r="L34" i="6" s="1"/>
  <c r="D33" i="6"/>
  <c r="D41" i="5"/>
  <c r="D42" i="5"/>
  <c r="D39" i="5"/>
  <c r="D38" i="5"/>
  <c r="D37" i="5"/>
  <c r="D36" i="5"/>
  <c r="D35" i="5"/>
  <c r="D34" i="5"/>
  <c r="D33" i="5"/>
  <c r="H42" i="5"/>
  <c r="H39" i="5"/>
  <c r="H38" i="5"/>
  <c r="H37" i="5"/>
  <c r="H35" i="5"/>
  <c r="H34" i="5"/>
  <c r="H33" i="5"/>
  <c r="F33" i="5"/>
  <c r="K12" i="4"/>
  <c r="K13" i="4"/>
  <c r="K14" i="4"/>
  <c r="K15" i="4"/>
  <c r="K16" i="4"/>
  <c r="K17" i="4"/>
  <c r="K18" i="4"/>
  <c r="K19" i="4"/>
  <c r="K20" i="4"/>
  <c r="K22" i="4"/>
  <c r="K23" i="4"/>
  <c r="K24" i="4"/>
  <c r="K25" i="4"/>
  <c r="K28" i="4"/>
  <c r="K29" i="4"/>
  <c r="H33" i="4"/>
  <c r="H34" i="4"/>
  <c r="H35" i="4"/>
  <c r="F35" i="4"/>
  <c r="J35" i="4"/>
  <c r="D35" i="4"/>
  <c r="L35" i="4"/>
  <c r="H36" i="4"/>
  <c r="H37" i="4"/>
  <c r="H38" i="4"/>
  <c r="H39" i="4"/>
  <c r="F33" i="4"/>
  <c r="F34" i="4"/>
  <c r="F36" i="4"/>
  <c r="F37" i="4"/>
  <c r="J37" i="4"/>
  <c r="F38" i="4"/>
  <c r="F39" i="4"/>
  <c r="D33" i="4"/>
  <c r="D34" i="4"/>
  <c r="D36" i="4"/>
  <c r="D37" i="4"/>
  <c r="D38" i="4"/>
  <c r="D39" i="4"/>
  <c r="H39" i="2"/>
  <c r="H38" i="2"/>
  <c r="H37" i="2"/>
  <c r="F37" i="2"/>
  <c r="J37" i="2"/>
  <c r="H36" i="2"/>
  <c r="F36" i="2"/>
  <c r="J36" i="2"/>
  <c r="D36" i="2"/>
  <c r="L36" i="2"/>
  <c r="H35" i="2"/>
  <c r="H34" i="2"/>
  <c r="H33" i="2"/>
  <c r="F33" i="2"/>
  <c r="J33" i="2"/>
  <c r="F39" i="2"/>
  <c r="J39" i="2"/>
  <c r="F38" i="2"/>
  <c r="F35" i="2"/>
  <c r="F34" i="2"/>
  <c r="D39" i="2"/>
  <c r="L39" i="2"/>
  <c r="D38" i="2"/>
  <c r="J38" i="2"/>
  <c r="L38" i="2"/>
  <c r="D37" i="2"/>
  <c r="D35" i="2"/>
  <c r="D34" i="2"/>
  <c r="D33" i="2"/>
  <c r="H19" i="2"/>
  <c r="F19" i="2"/>
  <c r="J19" i="2"/>
  <c r="D19" i="2"/>
  <c r="L19" i="2"/>
  <c r="H18" i="2"/>
  <c r="H17" i="2"/>
  <c r="H15" i="2"/>
  <c r="F15" i="2"/>
  <c r="J15" i="2"/>
  <c r="H14" i="2"/>
  <c r="H13" i="2"/>
  <c r="H12" i="2"/>
  <c r="F18" i="2"/>
  <c r="J18" i="2"/>
  <c r="F17" i="2"/>
  <c r="J17" i="2"/>
  <c r="D17" i="2"/>
  <c r="L17" i="2" s="1"/>
  <c r="F14" i="2"/>
  <c r="J14" i="2"/>
  <c r="F13" i="2"/>
  <c r="J13" i="2"/>
  <c r="D13" i="2"/>
  <c r="L13" i="2"/>
  <c r="F12" i="2"/>
  <c r="D18" i="2"/>
  <c r="L18" i="2" s="1"/>
  <c r="D16" i="2"/>
  <c r="L16" i="2" s="1"/>
  <c r="D15" i="2"/>
  <c r="D14" i="2"/>
  <c r="D12" i="2"/>
  <c r="K12" i="2"/>
  <c r="L15" i="2"/>
  <c r="J12" i="2"/>
  <c r="L33" i="2"/>
  <c r="J34" i="2"/>
  <c r="L37" i="2"/>
  <c r="G40" i="14"/>
  <c r="F40" i="14"/>
  <c r="K15" i="14"/>
  <c r="J15" i="14"/>
  <c r="L15" i="14"/>
  <c r="J16" i="14"/>
  <c r="J17" i="14"/>
  <c r="J18" i="14"/>
  <c r="J19" i="14"/>
  <c r="J22" i="14"/>
  <c r="L23" i="14"/>
  <c r="J24" i="14"/>
  <c r="L24" i="14" s="1"/>
  <c r="J25" i="14"/>
  <c r="J26" i="14"/>
  <c r="L26" i="14" s="1"/>
  <c r="J28" i="14"/>
  <c r="L28" i="14" s="1"/>
  <c r="J29" i="14"/>
  <c r="L29" i="14" s="1"/>
  <c r="J30" i="14"/>
  <c r="L30" i="14" s="1"/>
  <c r="K30" i="14"/>
  <c r="L22" i="14"/>
  <c r="L25" i="14"/>
  <c r="K35" i="14"/>
  <c r="K36" i="14"/>
  <c r="K39" i="14"/>
  <c r="J33" i="14"/>
  <c r="J34" i="14"/>
  <c r="J35" i="14"/>
  <c r="L35" i="14"/>
  <c r="J36" i="14"/>
  <c r="J37" i="14"/>
  <c r="J38" i="14"/>
  <c r="L38" i="14"/>
  <c r="J39" i="14"/>
  <c r="L39" i="14"/>
  <c r="J42" i="14"/>
  <c r="K33" i="14"/>
  <c r="K34" i="14"/>
  <c r="K37" i="14"/>
  <c r="K38" i="14"/>
  <c r="K42" i="14"/>
  <c r="L33" i="14"/>
  <c r="L36" i="14"/>
  <c r="L37" i="14"/>
  <c r="K15" i="8"/>
  <c r="D40" i="8"/>
  <c r="J35" i="8"/>
  <c r="L35" i="8"/>
  <c r="J39" i="8"/>
  <c r="L39" i="8"/>
  <c r="K33" i="8"/>
  <c r="K35" i="8"/>
  <c r="K36" i="8"/>
  <c r="K37" i="8"/>
  <c r="K38" i="8"/>
  <c r="K39" i="8"/>
  <c r="G40" i="8"/>
  <c r="K29" i="8"/>
  <c r="K28" i="8"/>
  <c r="K26" i="8"/>
  <c r="K22" i="8"/>
  <c r="K19" i="8"/>
  <c r="K18" i="8"/>
  <c r="K17" i="8"/>
  <c r="K14" i="8"/>
  <c r="K13" i="8"/>
  <c r="G40" i="7"/>
  <c r="G44" i="7" s="1"/>
  <c r="C44" i="7"/>
  <c r="K17" i="9"/>
  <c r="K18" i="9"/>
  <c r="K30" i="9"/>
  <c r="K13" i="9"/>
  <c r="K14" i="9"/>
  <c r="K15" i="9"/>
  <c r="K16" i="9"/>
  <c r="K20" i="9"/>
  <c r="K21" i="9"/>
  <c r="K12" i="5"/>
  <c r="K13" i="5"/>
  <c r="K14" i="5"/>
  <c r="K15" i="5"/>
  <c r="J41" i="2"/>
  <c r="J42" i="2"/>
  <c r="L41" i="2"/>
  <c r="L42" i="2"/>
  <c r="K33" i="2"/>
  <c r="K34" i="2"/>
  <c r="K36" i="2"/>
  <c r="K37" i="2"/>
  <c r="K38" i="2"/>
  <c r="K39" i="2"/>
  <c r="J36" i="4"/>
  <c r="L36" i="4"/>
  <c r="J39" i="4"/>
  <c r="L39" i="4"/>
  <c r="J41" i="4"/>
  <c r="J42" i="4"/>
  <c r="L41" i="4"/>
  <c r="L42" i="4"/>
  <c r="K33" i="4"/>
  <c r="K34" i="4"/>
  <c r="K35" i="4"/>
  <c r="K36" i="4"/>
  <c r="K37" i="4"/>
  <c r="K38" i="4"/>
  <c r="K39" i="4"/>
  <c r="K40" i="5"/>
  <c r="K42" i="5"/>
  <c r="J39" i="6"/>
  <c r="L39" i="6" s="1"/>
  <c r="K34" i="6"/>
  <c r="K36" i="6"/>
  <c r="K38" i="6"/>
  <c r="J35" i="7"/>
  <c r="L35" i="7" s="1"/>
  <c r="J38" i="7"/>
  <c r="L38" i="7" s="1"/>
  <c r="K33" i="7"/>
  <c r="K35" i="7"/>
  <c r="K36" i="7"/>
  <c r="K37" i="7"/>
  <c r="K38" i="7"/>
  <c r="K39" i="7"/>
  <c r="K30" i="7"/>
  <c r="K29" i="7"/>
  <c r="K28" i="7"/>
  <c r="K26" i="7"/>
  <c r="K25" i="7"/>
  <c r="K24" i="7"/>
  <c r="K23" i="7"/>
  <c r="K21" i="7"/>
  <c r="K20" i="7"/>
  <c r="K19" i="7"/>
  <c r="K18" i="7"/>
  <c r="K39" i="9"/>
  <c r="J35" i="10"/>
  <c r="L35" i="10"/>
  <c r="J36" i="10"/>
  <c r="L36" i="10"/>
  <c r="J37" i="10"/>
  <c r="L37" i="10"/>
  <c r="J39" i="10"/>
  <c r="L39" i="10"/>
  <c r="K33" i="10"/>
  <c r="K35" i="10"/>
  <c r="K36" i="10"/>
  <c r="K37" i="10"/>
  <c r="K38" i="10"/>
  <c r="K39" i="10"/>
  <c r="L33" i="11"/>
  <c r="L34" i="11"/>
  <c r="L35" i="11"/>
  <c r="L38" i="11"/>
  <c r="L39" i="11"/>
  <c r="J41" i="11"/>
  <c r="J42" i="11"/>
  <c r="L41" i="11"/>
  <c r="L42" i="11"/>
  <c r="K33" i="11"/>
  <c r="K34" i="11"/>
  <c r="K35" i="11"/>
  <c r="K38" i="11"/>
  <c r="K39" i="11"/>
  <c r="J40" i="11"/>
  <c r="K15" i="12"/>
  <c r="K16" i="12"/>
  <c r="K17" i="12"/>
  <c r="K19" i="12"/>
  <c r="K20" i="12"/>
  <c r="K21" i="12"/>
  <c r="K22" i="12"/>
  <c r="K30" i="12"/>
  <c r="K14" i="12"/>
  <c r="K13" i="12"/>
  <c r="K12" i="12"/>
  <c r="L25" i="13"/>
  <c r="J34" i="13"/>
  <c r="L34" i="13"/>
  <c r="J35" i="13"/>
  <c r="J36" i="13"/>
  <c r="L36" i="13"/>
  <c r="J38" i="13"/>
  <c r="L38" i="13"/>
  <c r="K23" i="13"/>
  <c r="K23" i="1" s="1"/>
  <c r="K24" i="13"/>
  <c r="K25" i="13"/>
  <c r="K26" i="13"/>
  <c r="K34" i="13"/>
  <c r="K35" i="13"/>
  <c r="K40" i="13" s="1"/>
  <c r="K36" i="13"/>
  <c r="K37" i="13"/>
  <c r="K38" i="13"/>
  <c r="K39" i="13"/>
  <c r="J14" i="14"/>
  <c r="L14" i="14"/>
  <c r="K14" i="14"/>
  <c r="J13" i="14"/>
  <c r="L13" i="14"/>
  <c r="K13" i="14"/>
  <c r="J12" i="14"/>
  <c r="L12" i="14"/>
  <c r="K12" i="14"/>
  <c r="E40" i="2"/>
  <c r="G40" i="13"/>
  <c r="E40" i="13"/>
  <c r="D40" i="12"/>
  <c r="H40" i="11"/>
  <c r="G40" i="11"/>
  <c r="F40" i="11"/>
  <c r="E40" i="11"/>
  <c r="D40" i="11"/>
  <c r="D44" i="11"/>
  <c r="C44" i="11"/>
  <c r="I69" i="11"/>
  <c r="K69" i="11"/>
  <c r="J69" i="11"/>
  <c r="I68" i="11"/>
  <c r="K68" i="11"/>
  <c r="J68" i="11"/>
  <c r="G40" i="10"/>
  <c r="F40" i="10"/>
  <c r="E40" i="10"/>
  <c r="F40" i="5"/>
  <c r="C44" i="5"/>
  <c r="G40" i="4"/>
  <c r="G44" i="4"/>
  <c r="E40" i="4"/>
  <c r="E44" i="4"/>
  <c r="C44" i="4"/>
  <c r="K16" i="8"/>
  <c r="K24" i="8"/>
  <c r="K25" i="8"/>
  <c r="K30" i="8"/>
  <c r="D31" i="13"/>
  <c r="D31" i="1" s="1"/>
  <c r="K13" i="13"/>
  <c r="K13" i="1" s="1"/>
  <c r="K14" i="13"/>
  <c r="K14" i="1" s="1"/>
  <c r="K12" i="13"/>
  <c r="K15" i="13"/>
  <c r="K15" i="1" s="1"/>
  <c r="K22" i="13"/>
  <c r="K29" i="13"/>
  <c r="K30" i="13"/>
  <c r="K30" i="1" s="1"/>
  <c r="L29" i="13"/>
  <c r="L30" i="13"/>
  <c r="J31" i="2"/>
  <c r="J44" i="2" s="1"/>
  <c r="K41" i="11"/>
  <c r="K42" i="11"/>
  <c r="K40" i="4"/>
  <c r="F40" i="4"/>
  <c r="F44" i="4"/>
  <c r="J33" i="4"/>
  <c r="D40" i="5"/>
  <c r="K33" i="13"/>
  <c r="E31" i="13"/>
  <c r="H17" i="13"/>
  <c r="H40" i="13"/>
  <c r="G31" i="13"/>
  <c r="D40" i="13"/>
  <c r="L35" i="13"/>
  <c r="J33" i="13"/>
  <c r="L40" i="11"/>
  <c r="J42" i="5"/>
  <c r="L41" i="5"/>
  <c r="L42" i="5"/>
  <c r="K35" i="2"/>
  <c r="K40" i="2"/>
  <c r="L37" i="4"/>
  <c r="D40" i="4"/>
  <c r="L33" i="4"/>
  <c r="J39" i="5"/>
  <c r="L39" i="5" s="1"/>
  <c r="K41" i="12"/>
  <c r="L34" i="14"/>
  <c r="K41" i="4"/>
  <c r="K42" i="4"/>
  <c r="K40" i="11"/>
  <c r="K40" i="9"/>
  <c r="K31" i="7"/>
  <c r="L14" i="2"/>
  <c r="D40" i="2"/>
  <c r="L34" i="2"/>
  <c r="J35" i="2"/>
  <c r="L35" i="2"/>
  <c r="L40" i="2"/>
  <c r="F40" i="2"/>
  <c r="K33" i="6"/>
  <c r="L31" i="7"/>
  <c r="L26" i="2"/>
  <c r="K34" i="8"/>
  <c r="K40" i="8"/>
  <c r="L12" i="2"/>
  <c r="H31" i="2"/>
  <c r="H44" i="2" s="1"/>
  <c r="H40" i="2"/>
  <c r="D19" i="9"/>
  <c r="L19" i="9"/>
  <c r="K19" i="9"/>
  <c r="H40" i="4"/>
  <c r="H44" i="4"/>
  <c r="J14" i="8"/>
  <c r="L14" i="8"/>
  <c r="J36" i="7"/>
  <c r="L36" i="7" s="1"/>
  <c r="J41" i="8"/>
  <c r="J33" i="7"/>
  <c r="J37" i="7"/>
  <c r="L37" i="7" s="1"/>
  <c r="L36" i="8"/>
  <c r="F40" i="8"/>
  <c r="F18" i="9"/>
  <c r="L13" i="9"/>
  <c r="D31" i="7"/>
  <c r="D44" i="7"/>
  <c r="J12" i="5"/>
  <c r="D31" i="4"/>
  <c r="D44" i="4"/>
  <c r="L12" i="4"/>
  <c r="L16" i="4"/>
  <c r="L20" i="4"/>
  <c r="L28" i="4"/>
  <c r="J13" i="4"/>
  <c r="L13" i="4"/>
  <c r="J17" i="4"/>
  <c r="L17" i="4"/>
  <c r="J25" i="4"/>
  <c r="L25" i="4"/>
  <c r="J12" i="6"/>
  <c r="F42" i="7"/>
  <c r="D31" i="5"/>
  <c r="D44" i="5" s="1"/>
  <c r="L14" i="5"/>
  <c r="J31" i="14"/>
  <c r="J44" i="14" s="1"/>
  <c r="J40" i="9"/>
  <c r="J33" i="8"/>
  <c r="J40" i="14"/>
  <c r="J38" i="4"/>
  <c r="L38" i="4"/>
  <c r="J34" i="4"/>
  <c r="L34" i="4"/>
  <c r="D42" i="6"/>
  <c r="J31" i="7"/>
  <c r="K41" i="2"/>
  <c r="K42" i="2"/>
  <c r="K12" i="9"/>
  <c r="K41" i="8"/>
  <c r="K42" i="8"/>
  <c r="L33" i="6"/>
  <c r="D17" i="9"/>
  <c r="L17" i="9" s="1"/>
  <c r="F30" i="9"/>
  <c r="F31" i="2"/>
  <c r="F44" i="2" s="1"/>
  <c r="D18" i="9"/>
  <c r="H18" i="9"/>
  <c r="F31" i="7"/>
  <c r="L15" i="8"/>
  <c r="L19" i="8"/>
  <c r="L27" i="8"/>
  <c r="J12" i="8"/>
  <c r="L29" i="2"/>
  <c r="L25" i="2"/>
  <c r="L21" i="2"/>
  <c r="J14" i="4"/>
  <c r="L14" i="4"/>
  <c r="J18" i="4"/>
  <c r="L18" i="4"/>
  <c r="J22" i="4"/>
  <c r="L22" i="4"/>
  <c r="H29" i="6"/>
  <c r="J29" i="6" s="1"/>
  <c r="L29" i="6" s="1"/>
  <c r="L18" i="9"/>
  <c r="J40" i="2"/>
  <c r="L12" i="5"/>
  <c r="I44" i="4"/>
  <c r="J40" i="4"/>
  <c r="J42" i="8"/>
  <c r="L41" i="8"/>
  <c r="L42" i="8"/>
  <c r="J40" i="13"/>
  <c r="L33" i="13"/>
  <c r="L40" i="13"/>
  <c r="L40" i="4"/>
  <c r="C44" i="9"/>
  <c r="L33" i="8"/>
  <c r="L44" i="4"/>
  <c r="L33" i="7"/>
  <c r="J17" i="5"/>
  <c r="L17" i="5" s="1"/>
  <c r="J18" i="5"/>
  <c r="L18" i="5" s="1"/>
  <c r="I23" i="6"/>
  <c r="I24" i="6"/>
  <c r="I25" i="6"/>
  <c r="K25" i="6" s="1"/>
  <c r="J23" i="6"/>
  <c r="J25" i="6"/>
  <c r="L25" i="6" s="1"/>
  <c r="K24" i="6"/>
  <c r="I22" i="9"/>
  <c r="I23" i="9"/>
  <c r="I24" i="9"/>
  <c r="I25" i="9"/>
  <c r="I26" i="9"/>
  <c r="I27" i="9"/>
  <c r="I28" i="9"/>
  <c r="I29" i="9"/>
  <c r="I31" i="9"/>
  <c r="F23" i="9"/>
  <c r="F22" i="9"/>
  <c r="F24" i="9"/>
  <c r="F25" i="9"/>
  <c r="F26" i="9"/>
  <c r="F27" i="9"/>
  <c r="F28" i="9"/>
  <c r="F29" i="9"/>
  <c r="F31" i="9"/>
  <c r="J22" i="9"/>
  <c r="J23" i="9"/>
  <c r="J24" i="9"/>
  <c r="J25" i="9"/>
  <c r="J26" i="9"/>
  <c r="J27" i="9"/>
  <c r="J28" i="9"/>
  <c r="J29" i="9"/>
  <c r="L22" i="9"/>
  <c r="L23" i="9"/>
  <c r="L24" i="9"/>
  <c r="L25" i="9"/>
  <c r="L26" i="9"/>
  <c r="L27" i="9"/>
  <c r="L28" i="9"/>
  <c r="L29" i="9"/>
  <c r="K22" i="9"/>
  <c r="K23" i="9"/>
  <c r="K24" i="9"/>
  <c r="K25" i="9"/>
  <c r="K26" i="9"/>
  <c r="K27" i="9"/>
  <c r="K28" i="9"/>
  <c r="K29" i="9"/>
  <c r="E31" i="9"/>
  <c r="E30" i="11"/>
  <c r="I31" i="12"/>
  <c r="F23" i="12"/>
  <c r="K18" i="12"/>
  <c r="K23" i="12"/>
  <c r="K24" i="12"/>
  <c r="K25" i="12"/>
  <c r="K26" i="12"/>
  <c r="K27" i="12"/>
  <c r="K28" i="12"/>
  <c r="K29" i="12"/>
  <c r="F24" i="12"/>
  <c r="J24" i="12"/>
  <c r="F25" i="12"/>
  <c r="J25" i="12" s="1"/>
  <c r="F26" i="12"/>
  <c r="J26" i="12"/>
  <c r="F27" i="12"/>
  <c r="F28" i="12"/>
  <c r="J28" i="12"/>
  <c r="F29" i="12"/>
  <c r="J29" i="12" s="1"/>
  <c r="I40" i="12"/>
  <c r="H20" i="3" s="1"/>
  <c r="E33" i="12"/>
  <c r="E40" i="12" s="1"/>
  <c r="I44" i="12"/>
  <c r="K33" i="12"/>
  <c r="K40" i="12" s="1"/>
  <c r="I41" i="7"/>
  <c r="I42" i="7"/>
  <c r="K41" i="7"/>
  <c r="K42" i="7"/>
  <c r="H41" i="7"/>
  <c r="J41" i="7"/>
  <c r="J42" i="7"/>
  <c r="L41" i="7"/>
  <c r="L42" i="7"/>
  <c r="H42" i="7"/>
  <c r="G42" i="7"/>
  <c r="E42" i="13"/>
  <c r="I21" i="3"/>
  <c r="F41" i="13"/>
  <c r="F41" i="1" s="1"/>
  <c r="F42" i="1" s="1"/>
  <c r="K41" i="13"/>
  <c r="K41" i="1" s="1"/>
  <c r="K42" i="13"/>
  <c r="J31" i="8" l="1"/>
  <c r="J44" i="8" s="1"/>
  <c r="L23" i="8"/>
  <c r="F31" i="8"/>
  <c r="F44" i="8" s="1"/>
  <c r="F30" i="1"/>
  <c r="H30" i="1"/>
  <c r="L31" i="8"/>
  <c r="L44" i="8" s="1"/>
  <c r="G16" i="3"/>
  <c r="J16" i="3" s="1"/>
  <c r="I44" i="8"/>
  <c r="K31" i="8"/>
  <c r="K44" i="8" s="1"/>
  <c r="N16" i="3" s="1"/>
  <c r="L29" i="1"/>
  <c r="L31" i="14"/>
  <c r="L44" i="14" s="1"/>
  <c r="J30" i="1"/>
  <c r="J29" i="1"/>
  <c r="L30" i="1"/>
  <c r="J12" i="13"/>
  <c r="L12" i="13" s="1"/>
  <c r="H13" i="1"/>
  <c r="J12" i="1"/>
  <c r="J27" i="1"/>
  <c r="L27" i="13"/>
  <c r="J28" i="13"/>
  <c r="J22" i="13"/>
  <c r="L22" i="13" s="1"/>
  <c r="J41" i="13"/>
  <c r="J41" i="1" s="1"/>
  <c r="J42" i="1" s="1"/>
  <c r="F42" i="13"/>
  <c r="H42" i="13"/>
  <c r="J42" i="13"/>
  <c r="I24" i="3"/>
  <c r="I26" i="3" s="1"/>
  <c r="F31" i="13"/>
  <c r="F31" i="1" s="1"/>
  <c r="F44" i="1" s="1"/>
  <c r="E21" i="3"/>
  <c r="E24" i="3" s="1"/>
  <c r="L41" i="13"/>
  <c r="D44" i="1"/>
  <c r="E26" i="3"/>
  <c r="K42" i="1"/>
  <c r="C44" i="1"/>
  <c r="C21" i="3"/>
  <c r="D17" i="1"/>
  <c r="L16" i="13"/>
  <c r="H22" i="1"/>
  <c r="G21" i="3"/>
  <c r="G31" i="1"/>
  <c r="G44" i="1" s="1"/>
  <c r="H40" i="7"/>
  <c r="H44" i="7" s="1"/>
  <c r="H34" i="1"/>
  <c r="G40" i="1"/>
  <c r="K31" i="2"/>
  <c r="L31" i="2"/>
  <c r="L44" i="2" s="1"/>
  <c r="D31" i="2"/>
  <c r="D44" i="2" s="1"/>
  <c r="F11" i="3"/>
  <c r="I44" i="2"/>
  <c r="J11" i="3"/>
  <c r="G44" i="10"/>
  <c r="J30" i="10"/>
  <c r="L30" i="10" s="1"/>
  <c r="H31" i="10"/>
  <c r="H44" i="10" s="1"/>
  <c r="M13" i="3"/>
  <c r="E42" i="5"/>
  <c r="E36" i="1"/>
  <c r="F36" i="1" s="1"/>
  <c r="J36" i="1" s="1"/>
  <c r="L36" i="1" s="1"/>
  <c r="H36" i="5"/>
  <c r="F37" i="5"/>
  <c r="G40" i="5"/>
  <c r="H40" i="5" s="1"/>
  <c r="L38" i="5"/>
  <c r="L40" i="5" s="1"/>
  <c r="J40" i="5"/>
  <c r="G31" i="5"/>
  <c r="J15" i="5"/>
  <c r="L15" i="5" s="1"/>
  <c r="G20" i="1"/>
  <c r="H31" i="5"/>
  <c r="J38" i="6"/>
  <c r="L38" i="6" s="1"/>
  <c r="K12" i="6"/>
  <c r="J13" i="1"/>
  <c r="L14" i="6"/>
  <c r="L23" i="6"/>
  <c r="J24" i="6"/>
  <c r="L24" i="6" s="1"/>
  <c r="F40" i="6"/>
  <c r="L18" i="6"/>
  <c r="L13" i="6"/>
  <c r="J20" i="6"/>
  <c r="L20" i="6" s="1"/>
  <c r="J15" i="6"/>
  <c r="L15" i="6" s="1"/>
  <c r="L15" i="1" s="1"/>
  <c r="C44" i="6"/>
  <c r="D31" i="6"/>
  <c r="I40" i="6"/>
  <c r="H14" i="3" s="1"/>
  <c r="L14" i="3" s="1"/>
  <c r="K23" i="6"/>
  <c r="K15" i="6"/>
  <c r="K12" i="1"/>
  <c r="H40" i="6"/>
  <c r="F13" i="1"/>
  <c r="D44" i="6"/>
  <c r="J22" i="1"/>
  <c r="L22" i="6"/>
  <c r="M14" i="3"/>
  <c r="J40" i="6"/>
  <c r="L36" i="6"/>
  <c r="L37" i="6"/>
  <c r="L27" i="6"/>
  <c r="K35" i="6"/>
  <c r="K40" i="6" s="1"/>
  <c r="K14" i="6"/>
  <c r="J18" i="1"/>
  <c r="D23" i="1"/>
  <c r="D27" i="1"/>
  <c r="F30" i="6"/>
  <c r="F15" i="1"/>
  <c r="D12" i="1"/>
  <c r="D20" i="1"/>
  <c r="H26" i="6"/>
  <c r="H26" i="1" s="1"/>
  <c r="I31" i="6"/>
  <c r="I44" i="6" s="1"/>
  <c r="J41" i="6"/>
  <c r="J42" i="6" s="1"/>
  <c r="C14" i="3"/>
  <c r="F14" i="3" s="1"/>
  <c r="L12" i="6"/>
  <c r="L12" i="1" s="1"/>
  <c r="D40" i="6"/>
  <c r="D25" i="1"/>
  <c r="H24" i="1"/>
  <c r="E21" i="1"/>
  <c r="G18" i="1"/>
  <c r="J21" i="1"/>
  <c r="G21" i="1"/>
  <c r="J30" i="6"/>
  <c r="L30" i="6" s="1"/>
  <c r="J20" i="1"/>
  <c r="F26" i="6"/>
  <c r="J19" i="6"/>
  <c r="L19" i="6" s="1"/>
  <c r="L19" i="1"/>
  <c r="E31" i="6"/>
  <c r="E44" i="6" s="1"/>
  <c r="E19" i="1"/>
  <c r="G19" i="1"/>
  <c r="H31" i="6"/>
  <c r="G31" i="6"/>
  <c r="G44" i="6" s="1"/>
  <c r="F16" i="6"/>
  <c r="K16" i="3"/>
  <c r="L38" i="8"/>
  <c r="L40" i="8" s="1"/>
  <c r="J40" i="8"/>
  <c r="M17" i="3"/>
  <c r="I35" i="1"/>
  <c r="I38" i="1"/>
  <c r="L30" i="9"/>
  <c r="K31" i="9"/>
  <c r="F19" i="1"/>
  <c r="J17" i="3"/>
  <c r="F18" i="1"/>
  <c r="E16" i="1"/>
  <c r="L31" i="9"/>
  <c r="F17" i="3"/>
  <c r="K17" i="3"/>
  <c r="N17" i="3" s="1"/>
  <c r="D15" i="1"/>
  <c r="D19" i="1"/>
  <c r="D31" i="9"/>
  <c r="D16" i="1"/>
  <c r="M18" i="3"/>
  <c r="H40" i="10"/>
  <c r="J40" i="10"/>
  <c r="L34" i="10"/>
  <c r="I40" i="10"/>
  <c r="H18" i="3" s="1"/>
  <c r="C44" i="10"/>
  <c r="L33" i="10"/>
  <c r="L40" i="10" s="1"/>
  <c r="D18" i="3"/>
  <c r="D44" i="10"/>
  <c r="F18" i="3"/>
  <c r="D13" i="1"/>
  <c r="D14" i="1"/>
  <c r="D22" i="1"/>
  <c r="G31" i="11"/>
  <c r="G44" i="11" s="1"/>
  <c r="L30" i="11"/>
  <c r="F30" i="11"/>
  <c r="I37" i="1"/>
  <c r="I36" i="1"/>
  <c r="F35" i="1"/>
  <c r="J35" i="1" s="1"/>
  <c r="L35" i="1" s="1"/>
  <c r="F22" i="11"/>
  <c r="F22" i="1" s="1"/>
  <c r="J39" i="1"/>
  <c r="L39" i="1" s="1"/>
  <c r="F24" i="11"/>
  <c r="H23" i="1"/>
  <c r="F23" i="1"/>
  <c r="H18" i="1"/>
  <c r="G16" i="1"/>
  <c r="L21" i="1"/>
  <c r="J19" i="1"/>
  <c r="H20" i="1"/>
  <c r="F16" i="11"/>
  <c r="F21" i="11"/>
  <c r="F21" i="1" s="1"/>
  <c r="F17" i="11"/>
  <c r="F17" i="1" s="1"/>
  <c r="H19" i="11"/>
  <c r="L20" i="1"/>
  <c r="H21" i="11"/>
  <c r="H21" i="1" s="1"/>
  <c r="L29" i="12"/>
  <c r="J17" i="12"/>
  <c r="L25" i="12"/>
  <c r="L30" i="12"/>
  <c r="L18" i="12"/>
  <c r="D26" i="1"/>
  <c r="E14" i="1"/>
  <c r="C40" i="1"/>
  <c r="G33" i="1"/>
  <c r="L22" i="12"/>
  <c r="L22" i="1" s="1"/>
  <c r="L24" i="12"/>
  <c r="E17" i="1"/>
  <c r="J27" i="12"/>
  <c r="J23" i="12"/>
  <c r="G40" i="12"/>
  <c r="J16" i="12"/>
  <c r="H38" i="1"/>
  <c r="J38" i="1" s="1"/>
  <c r="I39" i="1"/>
  <c r="F37" i="1"/>
  <c r="J37" i="1" s="1"/>
  <c r="L37" i="1" s="1"/>
  <c r="D33" i="1"/>
  <c r="D38" i="1"/>
  <c r="D34" i="1"/>
  <c r="M20" i="3"/>
  <c r="K42" i="12"/>
  <c r="C44" i="12"/>
  <c r="G42" i="12"/>
  <c r="G44" i="12" s="1"/>
  <c r="F41" i="12"/>
  <c r="H41" i="12"/>
  <c r="L20" i="3"/>
  <c r="J20" i="3"/>
  <c r="F33" i="12"/>
  <c r="E33" i="1"/>
  <c r="J17" i="1"/>
  <c r="L17" i="12"/>
  <c r="F14" i="1"/>
  <c r="F31" i="12"/>
  <c r="E31" i="12"/>
  <c r="E44" i="12" s="1"/>
  <c r="H14" i="12"/>
  <c r="H17" i="1"/>
  <c r="F20" i="3"/>
  <c r="K20" i="3"/>
  <c r="L28" i="12"/>
  <c r="L16" i="12"/>
  <c r="L13" i="12"/>
  <c r="L13" i="1" s="1"/>
  <c r="D24" i="1"/>
  <c r="D31" i="12"/>
  <c r="D44" i="12" s="1"/>
  <c r="D21" i="1"/>
  <c r="K31" i="12"/>
  <c r="M21" i="3"/>
  <c r="H31" i="13"/>
  <c r="H16" i="1"/>
  <c r="C22" i="3"/>
  <c r="J28" i="1" l="1"/>
  <c r="L28" i="13"/>
  <c r="J31" i="13"/>
  <c r="J31" i="1" s="1"/>
  <c r="J44" i="1" s="1"/>
  <c r="L41" i="1"/>
  <c r="L42" i="1" s="1"/>
  <c r="L42" i="13"/>
  <c r="C24" i="3"/>
  <c r="C26" i="3" s="1"/>
  <c r="F21" i="3"/>
  <c r="F26" i="3"/>
  <c r="H31" i="1"/>
  <c r="H44" i="1" s="1"/>
  <c r="K21" i="3"/>
  <c r="J21" i="3"/>
  <c r="K39" i="1"/>
  <c r="K36" i="1"/>
  <c r="K35" i="1"/>
  <c r="K37" i="1"/>
  <c r="K38" i="1"/>
  <c r="K11" i="3"/>
  <c r="G44" i="5"/>
  <c r="H44" i="5"/>
  <c r="F20" i="1"/>
  <c r="H44" i="6"/>
  <c r="L18" i="1"/>
  <c r="J26" i="6"/>
  <c r="L26" i="6" s="1"/>
  <c r="L26" i="1" s="1"/>
  <c r="J15" i="1"/>
  <c r="L40" i="6"/>
  <c r="M26" i="3"/>
  <c r="J26" i="1"/>
  <c r="K31" i="6"/>
  <c r="K44" i="6" s="1"/>
  <c r="L41" i="6"/>
  <c r="L42" i="6" s="1"/>
  <c r="F26" i="1"/>
  <c r="J16" i="6"/>
  <c r="F31" i="6"/>
  <c r="F16" i="1"/>
  <c r="L18" i="3"/>
  <c r="H33" i="1"/>
  <c r="H40" i="1" s="1"/>
  <c r="L38" i="1"/>
  <c r="L17" i="1"/>
  <c r="H19" i="1"/>
  <c r="D40" i="1"/>
  <c r="L27" i="12"/>
  <c r="J23" i="1"/>
  <c r="L23" i="12"/>
  <c r="L23" i="1" s="1"/>
  <c r="N20" i="3"/>
  <c r="K44" i="12"/>
  <c r="H42" i="12"/>
  <c r="J41" i="12"/>
  <c r="F42" i="12"/>
  <c r="J33" i="12"/>
  <c r="F40" i="12"/>
  <c r="I33" i="1"/>
  <c r="F33" i="1"/>
  <c r="H31" i="12"/>
  <c r="H44" i="12" s="1"/>
  <c r="H14" i="1"/>
  <c r="J14" i="12"/>
  <c r="F22" i="3"/>
  <c r="L28" i="1" l="1"/>
  <c r="L31" i="13"/>
  <c r="L31" i="1" s="1"/>
  <c r="L44" i="1" s="1"/>
  <c r="F44" i="6"/>
  <c r="K14" i="3"/>
  <c r="N14" i="3" s="1"/>
  <c r="J14" i="3"/>
  <c r="L16" i="6"/>
  <c r="J31" i="6"/>
  <c r="J16" i="1"/>
  <c r="F44" i="12"/>
  <c r="J42" i="12"/>
  <c r="L41" i="12"/>
  <c r="K33" i="1"/>
  <c r="L33" i="12"/>
  <c r="L40" i="12" s="1"/>
  <c r="J40" i="12"/>
  <c r="J33" i="1"/>
  <c r="J31" i="12"/>
  <c r="L14" i="12"/>
  <c r="J14" i="1"/>
  <c r="J44" i="6" l="1"/>
  <c r="L31" i="6"/>
  <c r="L44" i="6" s="1"/>
  <c r="L16" i="1"/>
  <c r="L42" i="12"/>
  <c r="J44" i="12"/>
  <c r="L33" i="1"/>
  <c r="L14" i="1"/>
  <c r="L31" i="12"/>
  <c r="L44" i="12" l="1"/>
  <c r="E31" i="11"/>
  <c r="E44" i="11" s="1"/>
  <c r="I29" i="11"/>
  <c r="J29" i="11" s="1"/>
  <c r="J28" i="11"/>
  <c r="H28" i="11" s="1"/>
  <c r="I27" i="11"/>
  <c r="J27" i="11" s="1"/>
  <c r="I25" i="11"/>
  <c r="I31" i="11" s="1"/>
  <c r="I28" i="11"/>
  <c r="I44" i="11" l="1"/>
  <c r="F27" i="11"/>
  <c r="H27" i="11"/>
  <c r="H27" i="1" s="1"/>
  <c r="F29" i="11"/>
  <c r="H29" i="11"/>
  <c r="J25" i="11"/>
  <c r="F28" i="11"/>
  <c r="J31" i="11" l="1"/>
  <c r="J44" i="11" s="1"/>
  <c r="H25" i="11"/>
  <c r="F25" i="11"/>
  <c r="K31" i="11"/>
  <c r="K44" i="11" s="1"/>
  <c r="K19" i="3"/>
  <c r="J19" i="3"/>
  <c r="N19" i="3" l="1"/>
  <c r="H25" i="1"/>
  <c r="H31" i="11"/>
  <c r="H44" i="11" s="1"/>
  <c r="L31" i="11"/>
  <c r="L44" i="11" s="1"/>
  <c r="F31" i="11"/>
  <c r="F44" i="11" s="1"/>
  <c r="I29" i="10"/>
  <c r="F29" i="10"/>
  <c r="J29" i="10" s="1"/>
  <c r="E31" i="10"/>
  <c r="E44" i="10" s="1"/>
  <c r="I28" i="10"/>
  <c r="I31" i="10" s="1"/>
  <c r="F28" i="10"/>
  <c r="I27" i="10"/>
  <c r="K27" i="10" s="1"/>
  <c r="F27" i="10"/>
  <c r="L29" i="10" l="1"/>
  <c r="I44" i="10"/>
  <c r="J27" i="10"/>
  <c r="K29" i="10"/>
  <c r="J28" i="10"/>
  <c r="F31" i="10"/>
  <c r="F44" i="10" s="1"/>
  <c r="K28" i="10"/>
  <c r="L28" i="10" l="1"/>
  <c r="J18" i="3"/>
  <c r="K18" i="3"/>
  <c r="K31" i="10"/>
  <c r="K44" i="10" s="1"/>
  <c r="L27" i="10"/>
  <c r="J31" i="10"/>
  <c r="J44" i="10" s="1"/>
  <c r="L31" i="10" l="1"/>
  <c r="L44" i="10" s="1"/>
  <c r="N18" i="3"/>
  <c r="E31" i="5"/>
  <c r="E44" i="5" s="1"/>
  <c r="K29" i="5"/>
  <c r="I29" i="5"/>
  <c r="F29" i="5"/>
  <c r="J29" i="5"/>
  <c r="L29" i="5" s="1"/>
  <c r="F27" i="5"/>
  <c r="J27" i="5" s="1"/>
  <c r="I25" i="5"/>
  <c r="F25" i="1"/>
  <c r="J25" i="1"/>
  <c r="L25" i="1"/>
  <c r="I28" i="5"/>
  <c r="K28" i="5" s="1"/>
  <c r="F28" i="5"/>
  <c r="J28" i="5"/>
  <c r="L28" i="5" s="1"/>
  <c r="I27" i="5"/>
  <c r="K27" i="5"/>
  <c r="I24" i="5"/>
  <c r="F24" i="1"/>
  <c r="L24" i="1" l="1"/>
  <c r="L31" i="5"/>
  <c r="L44" i="5" s="1"/>
  <c r="L27" i="5"/>
  <c r="L27" i="1" s="1"/>
  <c r="J24" i="1"/>
  <c r="F31" i="5"/>
  <c r="F44" i="5" s="1"/>
  <c r="I31" i="5"/>
  <c r="K31" i="5"/>
  <c r="F27" i="1"/>
  <c r="J31" i="5"/>
  <c r="J44" i="5" s="1"/>
  <c r="J13" i="3" l="1"/>
  <c r="N13" i="3" l="1"/>
  <c r="E40" i="7" l="1"/>
  <c r="E44" i="7" s="1"/>
  <c r="E34" i="1"/>
  <c r="I34" i="1" s="1"/>
  <c r="F34" i="7"/>
  <c r="F40" i="7" s="1"/>
  <c r="F44" i="7" s="1"/>
  <c r="J34" i="7"/>
  <c r="L34" i="7" s="1"/>
  <c r="L40" i="7" s="1"/>
  <c r="L44" i="7" s="1"/>
  <c r="I40" i="7"/>
  <c r="I40" i="1" l="1"/>
  <c r="K34" i="1"/>
  <c r="I44" i="7"/>
  <c r="H15" i="3"/>
  <c r="K34" i="7"/>
  <c r="K40" i="7" s="1"/>
  <c r="K44" i="7" s="1"/>
  <c r="J40" i="7"/>
  <c r="J44" i="7" s="1"/>
  <c r="E40" i="1"/>
  <c r="F34" i="1"/>
  <c r="K40" i="1" l="1"/>
  <c r="F40" i="1"/>
  <c r="J34" i="1"/>
  <c r="J15" i="3"/>
  <c r="L15" i="3"/>
  <c r="H24" i="3"/>
  <c r="H26" i="3" s="1"/>
  <c r="L34" i="1" l="1"/>
  <c r="L40" i="1" s="1"/>
  <c r="J40" i="1"/>
  <c r="L24" i="3"/>
  <c r="L26" i="3" s="1"/>
  <c r="N15" i="3"/>
  <c r="E28" i="1" l="1"/>
  <c r="E24" i="1"/>
  <c r="E27" i="1"/>
  <c r="I29" i="1"/>
  <c r="E26" i="1"/>
  <c r="I29" i="14"/>
  <c r="K29" i="14" s="1"/>
  <c r="K29" i="1" s="1"/>
  <c r="E29" i="1"/>
  <c r="I28" i="14"/>
  <c r="I28" i="1" s="1"/>
  <c r="K28" i="14"/>
  <c r="K28" i="1"/>
  <c r="E22" i="1"/>
  <c r="E31" i="14"/>
  <c r="E44" i="14" s="1"/>
  <c r="E31" i="1"/>
  <c r="E44" i="1" s="1"/>
  <c r="I25" i="14"/>
  <c r="I31" i="14" s="1"/>
  <c r="E25" i="1"/>
  <c r="I26" i="14"/>
  <c r="I26" i="1" s="1"/>
  <c r="K26" i="14"/>
  <c r="K26" i="1"/>
  <c r="I24" i="14"/>
  <c r="I24" i="1" s="1"/>
  <c r="K24" i="14"/>
  <c r="K24" i="1" s="1"/>
  <c r="I27" i="14"/>
  <c r="I27" i="1" s="1"/>
  <c r="K27" i="14"/>
  <c r="K27" i="1" s="1"/>
  <c r="K22" i="14"/>
  <c r="K22" i="1"/>
  <c r="I22" i="14"/>
  <c r="I22" i="1" s="1"/>
  <c r="I44" i="14" l="1"/>
  <c r="G22" i="3"/>
  <c r="I31" i="1"/>
  <c r="K31" i="14"/>
  <c r="K25" i="14"/>
  <c r="K25" i="1" s="1"/>
  <c r="I25" i="1"/>
  <c r="I44" i="1" l="1"/>
  <c r="K31" i="1"/>
  <c r="K44" i="14"/>
  <c r="J22" i="3"/>
  <c r="J24" i="3" s="1"/>
  <c r="G24" i="3"/>
  <c r="G26" i="3" s="1"/>
  <c r="K22" i="3"/>
  <c r="J26" i="3" l="1"/>
  <c r="K44" i="1"/>
  <c r="N22" i="3"/>
  <c r="N24" i="3" s="1"/>
  <c r="K24" i="3"/>
  <c r="K26" i="3" s="1"/>
  <c r="N26" i="3" l="1"/>
</calcChain>
</file>

<file path=xl/comments1.xml><?xml version="1.0" encoding="utf-8"?>
<comments xmlns="http://schemas.openxmlformats.org/spreadsheetml/2006/main">
  <authors>
    <author>Inger Lundgren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Inger Lundgren:</t>
        </r>
        <r>
          <rPr>
            <sz val="9"/>
            <color indexed="81"/>
            <rFont val="Tahoma"/>
            <family val="2"/>
          </rPr>
          <t xml:space="preserve">
You can add colums with TZS if you wish.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31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adjustment of institutional fee 12/112 *110,000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postdoc stipend in sweden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ISP students allowance 668000 SEK
Sweden Supervision 
375,000 SEK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tranfer from UDSM balance 375000 SEK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Transfer from UDSM balance SEK 668,000</t>
        </r>
      </text>
    </comment>
  </commentList>
</comments>
</file>

<file path=xl/sharedStrings.xml><?xml version="1.0" encoding="utf-8"?>
<sst xmlns="http://schemas.openxmlformats.org/spreadsheetml/2006/main" count="966" uniqueCount="179">
  <si>
    <t>Date:</t>
  </si>
  <si>
    <t>Overall Program:</t>
  </si>
  <si>
    <t xml:space="preserve">Period: </t>
  </si>
  <si>
    <t>Total</t>
  </si>
  <si>
    <t>Program</t>
  </si>
  <si>
    <t>TZS</t>
  </si>
  <si>
    <t>SEK</t>
  </si>
  <si>
    <t xml:space="preserve">SEK </t>
  </si>
  <si>
    <t xml:space="preserve">GRAND TOTAL </t>
  </si>
  <si>
    <t xml:space="preserve">SUB TOTAL </t>
  </si>
  <si>
    <t>ISP - student allowances</t>
  </si>
  <si>
    <t>Indirect costs</t>
  </si>
  <si>
    <t>Other costs</t>
  </si>
  <si>
    <t>Lecturing on courses</t>
  </si>
  <si>
    <t>Curriculum development</t>
  </si>
  <si>
    <t xml:space="preserve">Supervision </t>
  </si>
  <si>
    <t>Sweden</t>
  </si>
  <si>
    <t>Audit</t>
  </si>
  <si>
    <t>Travel insurance</t>
  </si>
  <si>
    <t xml:space="preserve">Publication costs </t>
  </si>
  <si>
    <t>Conferences</t>
  </si>
  <si>
    <t>Student stipends</t>
  </si>
  <si>
    <t xml:space="preserve">Student fees </t>
  </si>
  <si>
    <t>Field/Lab work</t>
  </si>
  <si>
    <t>Travel</t>
  </si>
  <si>
    <t>Research consumables</t>
  </si>
  <si>
    <t>Tanzania</t>
  </si>
  <si>
    <t xml:space="preserve">OBS! All major budget items should be the same for all. </t>
  </si>
  <si>
    <t>Exchange rate:</t>
  </si>
  <si>
    <t xml:space="preserve">Tanzanian Institution/Dept: </t>
  </si>
  <si>
    <t xml:space="preserve">Fiscal Year: </t>
  </si>
  <si>
    <t>Total allocated funds</t>
  </si>
  <si>
    <t>Total funds to be executed</t>
  </si>
  <si>
    <t>Instructions</t>
  </si>
  <si>
    <t xml:space="preserve">Tanzanian and Swedish fiscal years and cannot be changed. To make it easier for yourself, just develop one single annual budget or divide it into </t>
  </si>
  <si>
    <t>1. The allocated budget in SEK is the agreed budget and can never be changes. All other currencies and their exchgange value departs from the SEK</t>
  </si>
  <si>
    <t>two equal parts. Swedish partners only receive one installment/year</t>
  </si>
  <si>
    <t>3. Funds that is expected to be carried over should be included in the budget to cover costs for activities described in the annual narrative plan</t>
  </si>
  <si>
    <t>4. The budget is a forecast and do not need to be calculated in cents. End numbers with at leas two zeroes</t>
  </si>
  <si>
    <t>5. The budget item are generic. But, you may also add other generic costs</t>
  </si>
  <si>
    <t>2. Use a common exchange rate for all programmes</t>
  </si>
  <si>
    <t>Total Budget per budget item</t>
  </si>
  <si>
    <t>Date: 1st March  2020</t>
  </si>
  <si>
    <r>
      <t xml:space="preserve">Sub Program:  </t>
    </r>
    <r>
      <rPr>
        <sz val="10"/>
        <rFont val="Arial"/>
        <family val="2"/>
      </rPr>
      <t xml:space="preserve"> Research Management Subprogramme</t>
    </r>
  </si>
  <si>
    <r>
      <t xml:space="preserve">Tanzanian Institution/Dept:   </t>
    </r>
    <r>
      <rPr>
        <sz val="10"/>
        <rFont val="Arial"/>
        <family val="2"/>
      </rPr>
      <t>University of Dar es Salaam</t>
    </r>
  </si>
  <si>
    <t>OBS Student allowances should be under ISP</t>
  </si>
  <si>
    <t>Funds expected to be forwarded from preivous year</t>
  </si>
  <si>
    <t>Allocated funds July-December 2020</t>
  </si>
  <si>
    <t>Allocated funds Jan-March 2021</t>
  </si>
  <si>
    <t>Curriculum</t>
  </si>
  <si>
    <t>Research equipment</t>
  </si>
  <si>
    <t>Maintenance</t>
  </si>
  <si>
    <t>Research Consumables</t>
  </si>
  <si>
    <t>Student stipends x</t>
  </si>
  <si>
    <t>Publication costs</t>
  </si>
  <si>
    <t xml:space="preserve">Cost related to Research </t>
  </si>
  <si>
    <t>Cost of Training</t>
  </si>
  <si>
    <t>Coordination Cost</t>
  </si>
  <si>
    <t>(TZS)</t>
  </si>
  <si>
    <t>Supervision</t>
  </si>
  <si>
    <t>SUB TOTAL</t>
  </si>
  <si>
    <r>
      <t xml:space="preserve">Sub Program:  </t>
    </r>
    <r>
      <rPr>
        <sz val="10"/>
        <rFont val="Arial"/>
        <family val="2"/>
      </rPr>
      <t xml:space="preserve"> Capacity Building of Mathematics in Higher Education in Tanzania (CBoMHET)</t>
    </r>
  </si>
  <si>
    <t>Coferences</t>
  </si>
  <si>
    <t>Others</t>
  </si>
  <si>
    <t>Enclosures 2: IMB Sub-program Overall Aggregated Budget</t>
  </si>
  <si>
    <t>Funds to be forwarded</t>
  </si>
  <si>
    <t xml:space="preserve">Field/Lab work </t>
  </si>
  <si>
    <t>Publication costs/Thesis production</t>
  </si>
  <si>
    <t>Institutional fees 12%</t>
  </si>
  <si>
    <t xml:space="preserve">Name of Sub program: </t>
  </si>
  <si>
    <t>ENGAGE</t>
  </si>
  <si>
    <t>2020/2021</t>
  </si>
  <si>
    <t>UDSM/UDBS</t>
  </si>
  <si>
    <t>Collaborating Institution in Sweden:</t>
  </si>
  <si>
    <t>SLU/Department of Urban and Rural Development</t>
  </si>
  <si>
    <t>Coordination and project management</t>
  </si>
  <si>
    <t>Dissemination and communication</t>
  </si>
  <si>
    <t>6. Swedish partners request use of remaining funds to ISP</t>
  </si>
  <si>
    <t xml:space="preserve">7. The division of the budget into two installments amounts to almost 50/50. This exact sums are fixed in the agreement and correponds to a mix of </t>
  </si>
  <si>
    <t>8. For travel only economy class can be funded</t>
  </si>
  <si>
    <t>Date: 29 February 2020</t>
  </si>
  <si>
    <t>MARINE SCIENCE PROGRAM</t>
  </si>
  <si>
    <t>UNIVERSITY OF DAR ES SALAAM</t>
  </si>
  <si>
    <t>Funds expected to be forwarded from previous year (2019/2020)</t>
  </si>
  <si>
    <t>Allocated funds January-March 2021</t>
  </si>
  <si>
    <t>Total allocated funds (July 2020 to March 2021)</t>
  </si>
  <si>
    <t xml:space="preserve">Curriculum Development </t>
  </si>
  <si>
    <t>Cost related to research management</t>
  </si>
  <si>
    <t>Project Coordination Costs</t>
  </si>
  <si>
    <t>Other Cost</t>
  </si>
  <si>
    <t>Indirect costs (Institutional Fee)</t>
  </si>
  <si>
    <t>Bank interest</t>
  </si>
  <si>
    <t>Curriculum Development</t>
  </si>
  <si>
    <t>Lecturing on Courses</t>
  </si>
  <si>
    <t>Travel Costs</t>
  </si>
  <si>
    <t xml:space="preserve">    </t>
  </si>
  <si>
    <t>SUB-TOTAL_SWEDEN</t>
  </si>
  <si>
    <t xml:space="preserve">   </t>
  </si>
  <si>
    <t>9th March 2020</t>
  </si>
  <si>
    <t>Sub Program:</t>
  </si>
  <si>
    <t>Food Security</t>
  </si>
  <si>
    <t>University of Dar es Salaam/IRA, CoET, CoNAS, CoAF</t>
  </si>
  <si>
    <t>Date: 18 February 2020</t>
  </si>
  <si>
    <t xml:space="preserve">Sub Program: IGRID </t>
  </si>
  <si>
    <t>Tanzanian Institution/Dept:  CoICT/UDSM</t>
  </si>
  <si>
    <t>Student stipends PhD</t>
  </si>
  <si>
    <t>Institutional fee (12%)</t>
  </si>
  <si>
    <t>Supervision of PhD (4) in Sweden</t>
  </si>
  <si>
    <t>Bench Fee</t>
  </si>
  <si>
    <t>ISP student allowances</t>
  </si>
  <si>
    <t>PhD (4) for two months</t>
  </si>
  <si>
    <t>SEK 1 = Tshs 240</t>
  </si>
  <si>
    <t>DAFWAT</t>
  </si>
  <si>
    <t>DEPT. of WATER reSOURCES-UNIVERSITY OF DAR ES SALAAM</t>
  </si>
  <si>
    <t>Date: 02 March, 2020</t>
  </si>
  <si>
    <t>Sub Program:Sustainable Sanitation in Theory and Action (SUSTAIN)</t>
  </si>
  <si>
    <t>Tanzanian Institution/Dept: Tanzanian Institution/Dept: Water Resources Engineering</t>
  </si>
  <si>
    <t>Collaborating Institution in Sweden:Lund Unversity Centre for Sustainability Studies</t>
  </si>
  <si>
    <t>Exchange rate: 270</t>
  </si>
  <si>
    <t xml:space="preserve">Student stipends </t>
  </si>
  <si>
    <t>Overall Budget per budget item</t>
  </si>
  <si>
    <t>Tanzanian Institution/Dept: Water Resources Engineering/Institute of Resource Assessment (IRA)</t>
  </si>
  <si>
    <t>Collaborating Institution/s in Sweden: Stockholm University</t>
  </si>
  <si>
    <t>Exchange rate: 250</t>
  </si>
  <si>
    <t>Funds expected to be forwarded from previous year</t>
  </si>
  <si>
    <t>July-December 2020</t>
  </si>
  <si>
    <t>Jan-March 2021</t>
  </si>
  <si>
    <t> -</t>
  </si>
  <si>
    <r>
      <t>-</t>
    </r>
    <r>
      <rPr>
        <sz val="10"/>
        <color rgb="FF000000"/>
        <rFont val="Arial"/>
        <family val="2"/>
      </rPr>
      <t>Mr. Edmund Alavaisha</t>
    </r>
  </si>
  <si>
    <t> -Mr. Victor Mbande</t>
  </si>
  <si>
    <r>
      <t xml:space="preserve">Travel: </t>
    </r>
    <r>
      <rPr>
        <sz val="10"/>
        <color theme="1"/>
        <rFont val="Arial"/>
        <family val="2"/>
      </rPr>
      <t>Tickets for 3 Swedish partners to Annual meeting in TZ, and one supervisor attend defence in Sweden</t>
    </r>
  </si>
  <si>
    <t>UDSM-SIDA RESEARCH PROGRAMME 2015-2020</t>
  </si>
  <si>
    <r>
      <t xml:space="preserve">Sub Program:  </t>
    </r>
    <r>
      <rPr>
        <sz val="10"/>
        <rFont val="Arial"/>
        <family val="2"/>
      </rPr>
      <t xml:space="preserve"> Library</t>
    </r>
  </si>
  <si>
    <t xml:space="preserve">Transfer of Funds to Sweden </t>
  </si>
  <si>
    <t>TZA</t>
  </si>
  <si>
    <t>SWE</t>
  </si>
  <si>
    <t>ISP Allowances</t>
  </si>
  <si>
    <t xml:space="preserve">Swedish coordination </t>
  </si>
  <si>
    <t>Research Management</t>
  </si>
  <si>
    <t>Sub-Programme</t>
  </si>
  <si>
    <t>Library</t>
  </si>
  <si>
    <t>Mathematics</t>
  </si>
  <si>
    <t>MBB</t>
  </si>
  <si>
    <t>Tourism</t>
  </si>
  <si>
    <t>Marine Science</t>
  </si>
  <si>
    <t>IGRID</t>
  </si>
  <si>
    <t>SUSTAIN</t>
  </si>
  <si>
    <t>Water Resources</t>
  </si>
  <si>
    <t xml:space="preserve">Funds expetcted to be forwarded from previous year </t>
  </si>
  <si>
    <t>Annual Allocation</t>
  </si>
  <si>
    <t>Annual Allocation (July 2020-March 2021)</t>
  </si>
  <si>
    <t>Total funds to be Executed</t>
  </si>
  <si>
    <t>TOTAL</t>
  </si>
  <si>
    <t>SUB-TOTAL_ISP</t>
  </si>
  <si>
    <t>Field work (Pilot site Operationalization and dissemination workshops)</t>
  </si>
  <si>
    <r>
      <t xml:space="preserve">Period:   </t>
    </r>
    <r>
      <rPr>
        <sz val="10"/>
        <rFont val="Arial"/>
        <family val="2"/>
      </rPr>
      <t>1st July 2020  to 30th June 2021</t>
    </r>
  </si>
  <si>
    <t>JULY 2020 - JUNE  2021</t>
  </si>
  <si>
    <t>2020/2021 (12 MONTHS EXTENSION)</t>
  </si>
  <si>
    <t>OVERALL INSTITUTIONAL BUDGET FOR 12  MONTHS EXTENSION PERIOD: JULY 2020 - JUNE 2021</t>
  </si>
  <si>
    <t>OVERALL INSTITUTIONAL BUDGET FOR 12 MONTHS EXTENSION PERIOD: JULY 2020 - JUNE 2021</t>
  </si>
  <si>
    <r>
      <t xml:space="preserve">Period:   </t>
    </r>
    <r>
      <rPr>
        <sz val="10"/>
        <rFont val="Arial"/>
        <family val="2"/>
      </rPr>
      <t>1st July 2020  to 3Oth  June 2021</t>
    </r>
  </si>
  <si>
    <t>Period: 1st July 2020  to 3Oth  June 2021</t>
  </si>
  <si>
    <t>Period:   1st July 2020  to 3Oth  June 2021</t>
  </si>
  <si>
    <t>Tanzanian Institution/Dept:   University of Dar es Salaam</t>
  </si>
  <si>
    <t>Date: 22nd April  2020</t>
  </si>
  <si>
    <t>Period:   1st July 2020  to 30th June 2021</t>
  </si>
  <si>
    <t>Period:  July 2020 - June 2021</t>
  </si>
  <si>
    <t>S/N</t>
  </si>
  <si>
    <t>Tanzanian Institution</t>
  </si>
  <si>
    <t>Overall Programme:</t>
  </si>
  <si>
    <t>ANNUAL PLAN AND BUDGET</t>
  </si>
  <si>
    <t>TOTAL (SEK)</t>
  </si>
  <si>
    <r>
      <t xml:space="preserve">Period:   </t>
    </r>
    <r>
      <rPr>
        <sz val="10"/>
        <rFont val="Arial"/>
        <family val="2"/>
      </rPr>
      <t>1st July 2020  to 30th  June 2021</t>
    </r>
  </si>
  <si>
    <t>exchange rate</t>
  </si>
  <si>
    <t>240 TZS/SEK</t>
  </si>
  <si>
    <t>UDSM-SIDA RESEARCH PROGRAMME 2015-2021</t>
  </si>
  <si>
    <t>Sub Program:   Capacity building in Interdisciplinary Molecular Biosciences</t>
  </si>
  <si>
    <t>Date: 30.05.2020</t>
  </si>
  <si>
    <r>
      <t>Date:</t>
    </r>
    <r>
      <rPr>
        <sz val="10"/>
        <rFont val="Arial"/>
        <family val="2"/>
      </rPr>
      <t>30th May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</si>
</sst>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_(* #,##0.0_);_(* \(#,##0.0\);_(* &quot;-&quot;?_);_(@_)"/>
    <numFmt numFmtId="169" formatCode="_-* #,##0_-;\-* #,##0_-;_-* &quot;-&quot;??_-;_-@_-"/>
  </numFmts>
  <fonts count="6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FF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color theme="1"/>
      <name val="Arial"/>
      <family val="2"/>
    </font>
    <font>
      <sz val="9"/>
      <color theme="1"/>
      <name val="Cambria"/>
      <family val="1"/>
    </font>
    <font>
      <b/>
      <sz val="14"/>
      <color rgb="FFFF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97">
    <xf numFmtId="0" fontId="0" fillId="0" borderId="0" xfId="0"/>
    <xf numFmtId="0" fontId="0" fillId="2" borderId="5" xfId="0" applyFill="1" applyBorder="1"/>
    <xf numFmtId="0" fontId="2" fillId="2" borderId="11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shrinkToFit="1"/>
    </xf>
    <xf numFmtId="3" fontId="0" fillId="0" borderId="15" xfId="0" applyNumberFormat="1" applyBorder="1" applyAlignment="1">
      <alignment shrinkToFit="1"/>
    </xf>
    <xf numFmtId="3" fontId="0" fillId="0" borderId="7" xfId="0" applyNumberFormat="1" applyBorder="1"/>
    <xf numFmtId="3" fontId="0" fillId="0" borderId="15" xfId="0" applyNumberFormat="1" applyBorder="1"/>
    <xf numFmtId="3" fontId="0" fillId="0" borderId="11" xfId="0" applyNumberFormat="1" applyBorder="1"/>
    <xf numFmtId="0" fontId="0" fillId="0" borderId="15" xfId="0" applyBorder="1"/>
    <xf numFmtId="3" fontId="2" fillId="0" borderId="21" xfId="0" applyNumberFormat="1" applyFont="1" applyBorder="1"/>
    <xf numFmtId="0" fontId="0" fillId="0" borderId="11" xfId="0" applyBorder="1"/>
    <xf numFmtId="0" fontId="2" fillId="0" borderId="15" xfId="0" applyFont="1" applyFill="1" applyBorder="1" applyAlignment="1">
      <alignment horizontal="center" shrinkToFit="1"/>
    </xf>
    <xf numFmtId="0" fontId="0" fillId="0" borderId="14" xfId="0" applyBorder="1"/>
    <xf numFmtId="0" fontId="0" fillId="0" borderId="30" xfId="0" applyBorder="1"/>
    <xf numFmtId="0" fontId="2" fillId="3" borderId="9" xfId="0" applyFont="1" applyFill="1" applyBorder="1" applyAlignment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shrinkToFi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2" borderId="34" xfId="0" applyFill="1" applyBorder="1"/>
    <xf numFmtId="0" fontId="0" fillId="0" borderId="5" xfId="0" applyBorder="1"/>
    <xf numFmtId="0" fontId="0" fillId="0" borderId="26" xfId="0" applyBorder="1"/>
    <xf numFmtId="0" fontId="0" fillId="0" borderId="25" xfId="0" applyBorder="1"/>
    <xf numFmtId="0" fontId="2" fillId="0" borderId="19" xfId="0" applyFont="1" applyBorder="1" applyAlignment="1"/>
    <xf numFmtId="0" fontId="2" fillId="3" borderId="9" xfId="0" applyFont="1" applyFill="1" applyBorder="1" applyAlignment="1"/>
    <xf numFmtId="0" fontId="2" fillId="2" borderId="36" xfId="0" applyFont="1" applyFill="1" applyBorder="1"/>
    <xf numFmtId="0" fontId="0" fillId="2" borderId="29" xfId="0" applyFill="1" applyBorder="1"/>
    <xf numFmtId="0" fontId="0" fillId="2" borderId="17" xfId="0" applyFill="1" applyBorder="1"/>
    <xf numFmtId="0" fontId="2" fillId="2" borderId="37" xfId="0" applyFont="1" applyFill="1" applyBorder="1"/>
    <xf numFmtId="0" fontId="0" fillId="2" borderId="38" xfId="0" applyFill="1" applyBorder="1"/>
    <xf numFmtId="0" fontId="9" fillId="0" borderId="39" xfId="0" applyFont="1" applyBorder="1"/>
    <xf numFmtId="0" fontId="2" fillId="0" borderId="30" xfId="0" applyFont="1" applyBorder="1"/>
    <xf numFmtId="0" fontId="3" fillId="3" borderId="29" xfId="0" applyFont="1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3" fontId="14" fillId="0" borderId="17" xfId="0" applyNumberFormat="1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2" borderId="17" xfId="0" applyFont="1" applyFill="1" applyBorder="1" applyAlignment="1"/>
    <xf numFmtId="0" fontId="2" fillId="2" borderId="11" xfId="0" applyFont="1" applyFill="1" applyBorder="1" applyAlignment="1"/>
    <xf numFmtId="43" fontId="0" fillId="0" borderId="0" xfId="0" applyNumberFormat="1"/>
    <xf numFmtId="0" fontId="3" fillId="3" borderId="36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3" fontId="16" fillId="0" borderId="15" xfId="0" applyNumberFormat="1" applyFont="1" applyBorder="1"/>
    <xf numFmtId="0" fontId="16" fillId="0" borderId="15" xfId="0" applyFont="1" applyBorder="1"/>
    <xf numFmtId="0" fontId="2" fillId="2" borderId="29" xfId="0" applyFont="1" applyFill="1" applyBorder="1" applyAlignment="1">
      <alignment horizontal="left"/>
    </xf>
    <xf numFmtId="3" fontId="0" fillId="0" borderId="0" xfId="0" applyNumberFormat="1"/>
    <xf numFmtId="3" fontId="15" fillId="0" borderId="7" xfId="0" applyNumberFormat="1" applyFont="1" applyFill="1" applyBorder="1" applyAlignment="1">
      <alignment horizontal="center" shrinkToFit="1"/>
    </xf>
    <xf numFmtId="3" fontId="15" fillId="0" borderId="15" xfId="0" applyNumberFormat="1" applyFont="1" applyFill="1" applyBorder="1" applyAlignment="1">
      <alignment horizontal="center" shrinkToFit="1"/>
    </xf>
    <xf numFmtId="3" fontId="16" fillId="0" borderId="15" xfId="0" applyNumberFormat="1" applyFont="1" applyBorder="1" applyAlignment="1">
      <alignment shrinkToFit="1"/>
    </xf>
    <xf numFmtId="3" fontId="16" fillId="0" borderId="7" xfId="0" applyNumberFormat="1" applyFont="1" applyBorder="1"/>
    <xf numFmtId="0" fontId="14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14" fillId="0" borderId="17" xfId="0" applyFont="1" applyFill="1" applyBorder="1" applyAlignment="1">
      <alignment wrapText="1"/>
    </xf>
    <xf numFmtId="3" fontId="16" fillId="0" borderId="11" xfId="0" applyNumberFormat="1" applyFont="1" applyBorder="1"/>
    <xf numFmtId="3" fontId="16" fillId="0" borderId="17" xfId="0" applyNumberFormat="1" applyFont="1" applyBorder="1"/>
    <xf numFmtId="0" fontId="14" fillId="0" borderId="11" xfId="0" applyFont="1" applyFill="1" applyBorder="1" applyAlignment="1"/>
    <xf numFmtId="0" fontId="0" fillId="0" borderId="7" xfId="0" applyBorder="1"/>
    <xf numFmtId="0" fontId="2" fillId="3" borderId="9" xfId="0" applyFont="1" applyFill="1" applyBorder="1" applyAlignment="1">
      <alignment wrapText="1"/>
    </xf>
    <xf numFmtId="0" fontId="22" fillId="8" borderId="15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30" xfId="0" applyFont="1" applyBorder="1" applyProtection="1">
      <protection locked="0"/>
    </xf>
    <xf numFmtId="0" fontId="2" fillId="2" borderId="11" xfId="0" applyFont="1" applyFill="1" applyBorder="1" applyAlignment="1" applyProtection="1">
      <alignment horizontal="center" shrinkToFit="1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3" fontId="2" fillId="0" borderId="7" xfId="0" applyNumberFormat="1" applyFont="1" applyFill="1" applyBorder="1" applyAlignment="1" applyProtection="1">
      <alignment horizontal="center" shrinkToFit="1"/>
      <protection locked="0"/>
    </xf>
    <xf numFmtId="3" fontId="2" fillId="0" borderId="15" xfId="0" applyNumberFormat="1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3" fontId="2" fillId="0" borderId="7" xfId="0" applyNumberFormat="1" applyFont="1" applyFill="1" applyBorder="1" applyAlignment="1" applyProtection="1">
      <alignment horizontal="left"/>
      <protection locked="0"/>
    </xf>
    <xf numFmtId="3" fontId="0" fillId="0" borderId="0" xfId="0" applyNumberFormat="1" applyBorder="1" applyProtection="1">
      <protection locked="0"/>
    </xf>
    <xf numFmtId="0" fontId="17" fillId="0" borderId="7" xfId="0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4" fontId="0" fillId="0" borderId="0" xfId="0" applyNumberFormat="1" applyBorder="1" applyProtection="1">
      <protection locked="0"/>
    </xf>
    <xf numFmtId="0" fontId="2" fillId="0" borderId="7" xfId="0" applyFont="1" applyFill="1" applyBorder="1" applyAlignment="1" applyProtection="1">
      <alignment horizontal="left" wrapText="1"/>
      <protection locked="0"/>
    </xf>
    <xf numFmtId="3" fontId="2" fillId="0" borderId="0" xfId="0" applyNumberFormat="1" applyFont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protection locked="0"/>
    </xf>
    <xf numFmtId="0" fontId="2" fillId="2" borderId="8" xfId="0" applyFont="1" applyFill="1" applyBorder="1" applyAlignment="1">
      <alignment horizontal="left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0" borderId="0" xfId="0" applyFont="1" applyBorder="1"/>
    <xf numFmtId="0" fontId="2" fillId="2" borderId="15" xfId="0" applyFont="1" applyFill="1" applyBorder="1" applyAlignment="1">
      <alignment horizontal="left"/>
    </xf>
    <xf numFmtId="0" fontId="0" fillId="0" borderId="0" xfId="0" applyBorder="1"/>
    <xf numFmtId="0" fontId="3" fillId="3" borderId="1" xfId="0" applyFont="1" applyFill="1" applyBorder="1" applyAlignment="1">
      <alignment horizontal="left"/>
    </xf>
    <xf numFmtId="0" fontId="0" fillId="2" borderId="50" xfId="0" applyFill="1" applyBorder="1" applyAlignment="1">
      <alignment horizontal="left"/>
    </xf>
    <xf numFmtId="0" fontId="2" fillId="3" borderId="15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left" wrapText="1"/>
    </xf>
    <xf numFmtId="0" fontId="3" fillId="3" borderId="42" xfId="0" applyFont="1" applyFill="1" applyBorder="1" applyAlignment="1">
      <alignment horizontal="left"/>
    </xf>
    <xf numFmtId="0" fontId="2" fillId="6" borderId="42" xfId="0" applyFont="1" applyFill="1" applyBorder="1" applyAlignment="1"/>
    <xf numFmtId="166" fontId="0" fillId="0" borderId="0" xfId="0" applyNumberFormat="1"/>
    <xf numFmtId="0" fontId="2" fillId="2" borderId="15" xfId="0" applyFont="1" applyFill="1" applyBorder="1" applyAlignment="1">
      <alignment horizontal="center" shrinkToFit="1"/>
    </xf>
    <xf numFmtId="0" fontId="0" fillId="2" borderId="4" xfId="0" applyFill="1" applyBorder="1"/>
    <xf numFmtId="0" fontId="10" fillId="5" borderId="0" xfId="0" applyFont="1" applyFill="1"/>
    <xf numFmtId="0" fontId="11" fillId="5" borderId="0" xfId="0" applyFont="1" applyFill="1"/>
    <xf numFmtId="0" fontId="0" fillId="5" borderId="0" xfId="0" applyFill="1"/>
    <xf numFmtId="0" fontId="12" fillId="5" borderId="0" xfId="0" applyFont="1" applyFill="1"/>
    <xf numFmtId="0" fontId="0" fillId="0" borderId="0" xfId="0" applyFill="1"/>
    <xf numFmtId="0" fontId="9" fillId="0" borderId="0" xfId="0" applyFont="1" applyBorder="1"/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4" xfId="0" applyFont="1" applyFill="1" applyBorder="1" applyAlignment="1"/>
    <xf numFmtId="0" fontId="7" fillId="2" borderId="4" xfId="0" applyFont="1" applyFill="1" applyBorder="1" applyAlignment="1"/>
    <xf numFmtId="0" fontId="7" fillId="2" borderId="0" xfId="0" applyFont="1" applyFill="1" applyBorder="1" applyAlignment="1"/>
    <xf numFmtId="43" fontId="0" fillId="0" borderId="0" xfId="0" applyNumberFormat="1"/>
    <xf numFmtId="0" fontId="0" fillId="2" borderId="15" xfId="0" applyFill="1" applyBorder="1"/>
    <xf numFmtId="0" fontId="14" fillId="3" borderId="36" xfId="0" applyFont="1" applyFill="1" applyBorder="1" applyAlignment="1">
      <alignment horizontal="center" wrapText="1"/>
    </xf>
    <xf numFmtId="0" fontId="14" fillId="3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shrinkToFit="1"/>
    </xf>
    <xf numFmtId="0" fontId="14" fillId="2" borderId="12" xfId="0" applyFont="1" applyFill="1" applyBorder="1" applyAlignment="1">
      <alignment horizontal="center" shrinkToFit="1"/>
    </xf>
    <xf numFmtId="166" fontId="31" fillId="0" borderId="15" xfId="3" applyNumberFormat="1" applyFont="1" applyBorder="1" applyAlignment="1">
      <alignment vertical="center"/>
    </xf>
    <xf numFmtId="166" fontId="15" fillId="0" borderId="15" xfId="3" applyNumberFormat="1" applyFont="1" applyFill="1" applyBorder="1" applyAlignment="1">
      <alignment horizontal="left" vertical="center"/>
    </xf>
    <xf numFmtId="166" fontId="14" fillId="3" borderId="15" xfId="0" applyNumberFormat="1" applyFont="1" applyFill="1" applyBorder="1" applyAlignment="1">
      <alignment horizontal="center" wrapText="1"/>
    </xf>
    <xf numFmtId="166" fontId="14" fillId="2" borderId="15" xfId="0" applyNumberFormat="1" applyFont="1" applyFill="1" applyBorder="1" applyAlignment="1">
      <alignment horizontal="center" shrinkToFit="1"/>
    </xf>
    <xf numFmtId="166" fontId="14" fillId="2" borderId="10" xfId="0" applyNumberFormat="1" applyFont="1" applyFill="1" applyBorder="1" applyAlignment="1">
      <alignment horizontal="center" shrinkToFit="1"/>
    </xf>
    <xf numFmtId="166" fontId="14" fillId="6" borderId="15" xfId="3" applyNumberFormat="1" applyFont="1" applyFill="1" applyBorder="1"/>
    <xf numFmtId="166" fontId="14" fillId="6" borderId="10" xfId="3" applyNumberFormat="1" applyFont="1" applyFill="1" applyBorder="1"/>
    <xf numFmtId="166" fontId="16" fillId="0" borderId="15" xfId="0" applyNumberFormat="1" applyFont="1" applyBorder="1"/>
    <xf numFmtId="0" fontId="8" fillId="2" borderId="4" xfId="0" applyFont="1" applyFill="1" applyBorder="1" applyAlignment="1">
      <alignment wrapText="1"/>
    </xf>
    <xf numFmtId="164" fontId="4" fillId="0" borderId="7" xfId="2" applyNumberFormat="1" applyFont="1" applyFill="1" applyBorder="1" applyAlignment="1">
      <alignment horizontal="right" shrinkToFit="1"/>
    </xf>
    <xf numFmtId="0" fontId="2" fillId="2" borderId="39" xfId="0" applyFont="1" applyFill="1" applyBorder="1" applyAlignment="1">
      <alignment horizontal="left"/>
    </xf>
    <xf numFmtId="0" fontId="2" fillId="3" borderId="8" xfId="0" applyFont="1" applyFill="1" applyBorder="1" applyAlignment="1">
      <alignment wrapText="1"/>
    </xf>
    <xf numFmtId="164" fontId="4" fillId="0" borderId="15" xfId="2" applyNumberFormat="1" applyFont="1" applyFill="1" applyBorder="1" applyAlignment="1">
      <alignment horizontal="right" shrinkToFit="1"/>
    </xf>
    <xf numFmtId="0" fontId="2" fillId="2" borderId="15" xfId="0" applyFont="1" applyFill="1" applyBorder="1" applyAlignment="1"/>
    <xf numFmtId="0" fontId="2" fillId="0" borderId="52" xfId="0" applyFont="1" applyBorder="1" applyAlignment="1"/>
    <xf numFmtId="164" fontId="0" fillId="0" borderId="0" xfId="0" applyNumberFormat="1"/>
    <xf numFmtId="0" fontId="33" fillId="0" borderId="0" xfId="0" applyFont="1"/>
    <xf numFmtId="0" fontId="33" fillId="2" borderId="0" xfId="0" applyFont="1" applyFill="1"/>
    <xf numFmtId="0" fontId="36" fillId="0" borderId="13" xfId="0" applyFont="1" applyBorder="1"/>
    <xf numFmtId="0" fontId="35" fillId="0" borderId="30" xfId="0" applyFont="1" applyBorder="1"/>
    <xf numFmtId="0" fontId="33" fillId="0" borderId="30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5" xfId="0" applyFont="1" applyBorder="1"/>
    <xf numFmtId="0" fontId="35" fillId="3" borderId="16" xfId="0" applyFont="1" applyFill="1" applyBorder="1" applyAlignment="1">
      <alignment horizontal="left"/>
    </xf>
    <xf numFmtId="0" fontId="33" fillId="2" borderId="0" xfId="0" applyFont="1" applyFill="1" applyBorder="1"/>
    <xf numFmtId="0" fontId="33" fillId="2" borderId="13" xfId="0" applyFont="1" applyFill="1" applyBorder="1" applyAlignment="1">
      <alignment horizontal="left"/>
    </xf>
    <xf numFmtId="0" fontId="35" fillId="3" borderId="8" xfId="0" applyFont="1" applyFill="1" applyBorder="1" applyAlignment="1">
      <alignment horizontal="center" wrapText="1"/>
    </xf>
    <xf numFmtId="0" fontId="35" fillId="3" borderId="7" xfId="0" applyFont="1" applyFill="1" applyBorder="1" applyAlignment="1">
      <alignment horizontal="center" wrapText="1"/>
    </xf>
    <xf numFmtId="0" fontId="35" fillId="2" borderId="11" xfId="0" applyFont="1" applyFill="1" applyBorder="1" applyAlignment="1">
      <alignment horizontal="center" shrinkToFit="1"/>
    </xf>
    <xf numFmtId="0" fontId="35" fillId="2" borderId="12" xfId="0" applyFont="1" applyFill="1" applyBorder="1" applyAlignment="1">
      <alignment horizontal="center" shrinkToFit="1"/>
    </xf>
    <xf numFmtId="0" fontId="35" fillId="2" borderId="6" xfId="0" applyFont="1" applyFill="1" applyBorder="1" applyAlignment="1">
      <alignment horizontal="left"/>
    </xf>
    <xf numFmtId="166" fontId="33" fillId="0" borderId="15" xfId="3" applyNumberFormat="1" applyFont="1" applyBorder="1"/>
    <xf numFmtId="166" fontId="33" fillId="0" borderId="17" xfId="3" applyNumberFormat="1" applyFont="1" applyBorder="1"/>
    <xf numFmtId="166" fontId="33" fillId="0" borderId="11" xfId="3" applyNumberFormat="1" applyFont="1" applyBorder="1"/>
    <xf numFmtId="0" fontId="35" fillId="0" borderId="19" xfId="0" applyFont="1" applyBorder="1" applyAlignment="1"/>
    <xf numFmtId="0" fontId="35" fillId="3" borderId="1" xfId="0" applyFont="1" applyFill="1" applyBorder="1" applyAlignment="1">
      <alignment horizontal="left"/>
    </xf>
    <xf numFmtId="0" fontId="34" fillId="2" borderId="6" xfId="0" applyFont="1" applyFill="1" applyBorder="1" applyAlignment="1">
      <alignment horizontal="left"/>
    </xf>
    <xf numFmtId="0" fontId="35" fillId="3" borderId="6" xfId="0" applyFont="1" applyFill="1" applyBorder="1" applyAlignment="1">
      <alignment horizontal="left"/>
    </xf>
    <xf numFmtId="166" fontId="33" fillId="0" borderId="10" xfId="3" applyNumberFormat="1" applyFont="1" applyBorder="1"/>
    <xf numFmtId="0" fontId="35" fillId="2" borderId="16" xfId="0" applyFont="1" applyFill="1" applyBorder="1" applyAlignment="1">
      <alignment horizontal="left"/>
    </xf>
    <xf numFmtId="3" fontId="35" fillId="0" borderId="21" xfId="0" applyNumberFormat="1" applyFont="1" applyBorder="1"/>
    <xf numFmtId="3" fontId="35" fillId="0" borderId="22" xfId="0" applyNumberFormat="1" applyFont="1" applyBorder="1"/>
    <xf numFmtId="0" fontId="35" fillId="0" borderId="0" xfId="0" applyFont="1" applyBorder="1" applyAlignment="1"/>
    <xf numFmtId="3" fontId="35" fillId="0" borderId="0" xfId="0" applyNumberFormat="1" applyFont="1" applyBorder="1"/>
    <xf numFmtId="0" fontId="35" fillId="2" borderId="44" xfId="0" applyFont="1" applyFill="1" applyBorder="1" applyAlignment="1">
      <alignment horizontal="center" vertical="center"/>
    </xf>
    <xf numFmtId="0" fontId="35" fillId="2" borderId="42" xfId="0" applyFont="1" applyFill="1" applyBorder="1" applyAlignment="1">
      <alignment horizontal="center" vertical="center"/>
    </xf>
    <xf numFmtId="0" fontId="35" fillId="2" borderId="13" xfId="0" applyFont="1" applyFill="1" applyBorder="1" applyAlignment="1"/>
    <xf numFmtId="166" fontId="35" fillId="0" borderId="12" xfId="3" applyNumberFormat="1" applyFont="1" applyBorder="1"/>
    <xf numFmtId="166" fontId="34" fillId="0" borderId="7" xfId="3" applyNumberFormat="1" applyFont="1" applyBorder="1"/>
    <xf numFmtId="166" fontId="34" fillId="0" borderId="35" xfId="3" applyNumberFormat="1" applyFont="1" applyBorder="1"/>
    <xf numFmtId="0" fontId="33" fillId="0" borderId="4" xfId="0" applyFont="1" applyBorder="1"/>
    <xf numFmtId="0" fontId="35" fillId="2" borderId="17" xfId="0" applyFont="1" applyFill="1" applyBorder="1" applyAlignment="1">
      <alignment horizontal="center" shrinkToFit="1"/>
    </xf>
    <xf numFmtId="3" fontId="35" fillId="0" borderId="18" xfId="0" applyNumberFormat="1" applyFont="1" applyBorder="1"/>
    <xf numFmtId="3" fontId="35" fillId="0" borderId="24" xfId="0" applyNumberFormat="1" applyFont="1" applyBorder="1"/>
    <xf numFmtId="3" fontId="35" fillId="0" borderId="23" xfId="0" applyNumberFormat="1" applyFont="1" applyBorder="1"/>
    <xf numFmtId="0" fontId="36" fillId="0" borderId="0" xfId="0" applyFont="1"/>
    <xf numFmtId="0" fontId="37" fillId="0" borderId="0" xfId="0" applyFont="1"/>
    <xf numFmtId="0" fontId="0" fillId="2" borderId="29" xfId="0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right"/>
    </xf>
    <xf numFmtId="0" fontId="17" fillId="0" borderId="7" xfId="0" applyFont="1" applyFill="1" applyBorder="1" applyAlignment="1"/>
    <xf numFmtId="0" fontId="2" fillId="0" borderId="7" xfId="0" applyFont="1" applyFill="1" applyBorder="1" applyAlignment="1">
      <alignment horizontal="right" wrapText="1"/>
    </xf>
    <xf numFmtId="3" fontId="0" fillId="0" borderId="17" xfId="0" applyNumberFormat="1" applyBorder="1"/>
    <xf numFmtId="0" fontId="2" fillId="0" borderId="17" xfId="0" applyFont="1" applyFill="1" applyBorder="1" applyAlignment="1">
      <alignment wrapText="1"/>
    </xf>
    <xf numFmtId="0" fontId="7" fillId="2" borderId="0" xfId="0" applyFont="1" applyFill="1" applyBorder="1"/>
    <xf numFmtId="166" fontId="0" fillId="0" borderId="0" xfId="3" applyNumberFormat="1" applyFont="1"/>
    <xf numFmtId="167" fontId="0" fillId="0" borderId="0" xfId="3" applyNumberFormat="1" applyFont="1"/>
    <xf numFmtId="168" fontId="0" fillId="0" borderId="0" xfId="0" applyNumberFormat="1"/>
    <xf numFmtId="0" fontId="39" fillId="7" borderId="2" xfId="0" applyFont="1" applyFill="1" applyBorder="1" applyAlignment="1">
      <alignment vertical="center"/>
    </xf>
    <xf numFmtId="0" fontId="39" fillId="7" borderId="3" xfId="0" applyFont="1" applyFill="1" applyBorder="1" applyAlignment="1">
      <alignment vertical="center"/>
    </xf>
    <xf numFmtId="0" fontId="40" fillId="7" borderId="0" xfId="0" applyFont="1" applyFill="1" applyAlignment="1">
      <alignment vertical="center"/>
    </xf>
    <xf numFmtId="0" fontId="39" fillId="7" borderId="0" xfId="0" applyFont="1" applyFill="1" applyAlignment="1">
      <alignment vertical="center"/>
    </xf>
    <xf numFmtId="0" fontId="39" fillId="7" borderId="5" xfId="0" applyFont="1" applyFill="1" applyBorder="1" applyAlignment="1">
      <alignment vertical="center"/>
    </xf>
    <xf numFmtId="0" fontId="40" fillId="7" borderId="26" xfId="0" applyFont="1" applyFill="1" applyBorder="1" applyAlignment="1">
      <alignment vertical="center"/>
    </xf>
    <xf numFmtId="0" fontId="39" fillId="7" borderId="26" xfId="0" applyFont="1" applyFill="1" applyBorder="1" applyAlignment="1">
      <alignment vertical="center"/>
    </xf>
    <xf numFmtId="0" fontId="39" fillId="7" borderId="25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39" fillId="0" borderId="26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17" fillId="0" borderId="0" xfId="0" applyFont="1"/>
    <xf numFmtId="0" fontId="39" fillId="0" borderId="5" xfId="0" applyFont="1" applyBorder="1" applyAlignment="1">
      <alignment vertical="center"/>
    </xf>
    <xf numFmtId="0" fontId="40" fillId="7" borderId="25" xfId="0" applyFont="1" applyFill="1" applyBorder="1" applyAlignment="1">
      <alignment vertical="center"/>
    </xf>
    <xf numFmtId="0" fontId="40" fillId="7" borderId="5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43" fillId="7" borderId="5" xfId="0" applyFont="1" applyFill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0" fontId="40" fillId="7" borderId="28" xfId="0" applyFont="1" applyFill="1" applyBorder="1" applyAlignment="1">
      <alignment vertical="center" wrapText="1"/>
    </xf>
    <xf numFmtId="43" fontId="39" fillId="0" borderId="25" xfId="3" applyFont="1" applyBorder="1" applyAlignment="1">
      <alignment vertical="center"/>
    </xf>
    <xf numFmtId="43" fontId="40" fillId="9" borderId="33" xfId="3" applyFont="1" applyFill="1" applyBorder="1" applyAlignment="1">
      <alignment vertical="center"/>
    </xf>
    <xf numFmtId="0" fontId="44" fillId="0" borderId="3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8" fillId="7" borderId="5" xfId="0" applyFont="1" applyFill="1" applyBorder="1" applyAlignment="1">
      <alignment horizontal="center" vertical="center"/>
    </xf>
    <xf numFmtId="0" fontId="40" fillId="8" borderId="55" xfId="0" applyFont="1" applyFill="1" applyBorder="1" applyAlignment="1">
      <alignment vertical="center"/>
    </xf>
    <xf numFmtId="0" fontId="39" fillId="0" borderId="33" xfId="0" applyFont="1" applyBorder="1" applyAlignment="1">
      <alignment vertical="center"/>
    </xf>
    <xf numFmtId="0" fontId="40" fillId="8" borderId="28" xfId="0" applyFont="1" applyFill="1" applyBorder="1" applyAlignment="1">
      <alignment vertical="center"/>
    </xf>
    <xf numFmtId="0" fontId="40" fillId="8" borderId="0" xfId="0" applyFont="1" applyFill="1" applyAlignment="1">
      <alignment vertical="center"/>
    </xf>
    <xf numFmtId="0" fontId="40" fillId="8" borderId="2" xfId="0" applyFont="1" applyFill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9" fillId="7" borderId="28" xfId="0" applyFont="1" applyFill="1" applyBorder="1" applyAlignment="1">
      <alignment vertical="center"/>
    </xf>
    <xf numFmtId="0" fontId="40" fillId="7" borderId="33" xfId="0" applyFont="1" applyFill="1" applyBorder="1" applyAlignment="1">
      <alignment vertical="center"/>
    </xf>
    <xf numFmtId="0" fontId="49" fillId="7" borderId="25" xfId="0" applyFont="1" applyFill="1" applyBorder="1" applyAlignment="1">
      <alignment vertical="center"/>
    </xf>
    <xf numFmtId="43" fontId="39" fillId="9" borderId="33" xfId="3" applyFont="1" applyFill="1" applyBorder="1" applyAlignment="1">
      <alignment vertical="center"/>
    </xf>
    <xf numFmtId="0" fontId="45" fillId="0" borderId="33" xfId="0" applyFont="1" applyBorder="1" applyAlignment="1">
      <alignment vertical="center"/>
    </xf>
    <xf numFmtId="43" fontId="39" fillId="0" borderId="33" xfId="3" applyFont="1" applyBorder="1" applyAlignment="1">
      <alignment vertical="center"/>
    </xf>
    <xf numFmtId="43" fontId="13" fillId="0" borderId="33" xfId="3" applyFont="1" applyBorder="1" applyAlignment="1">
      <alignment vertical="center"/>
    </xf>
    <xf numFmtId="0" fontId="46" fillId="7" borderId="25" xfId="0" applyFont="1" applyFill="1" applyBorder="1" applyAlignment="1">
      <alignment vertical="center"/>
    </xf>
    <xf numFmtId="43" fontId="39" fillId="9" borderId="25" xfId="3" applyFont="1" applyFill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45" fillId="0" borderId="25" xfId="0" applyFont="1" applyBorder="1" applyAlignment="1">
      <alignment vertical="center"/>
    </xf>
    <xf numFmtId="43" fontId="13" fillId="0" borderId="25" xfId="3" applyFont="1" applyBorder="1" applyAlignment="1">
      <alignment vertical="center"/>
    </xf>
    <xf numFmtId="0" fontId="46" fillId="9" borderId="25" xfId="0" applyFont="1" applyFill="1" applyBorder="1" applyAlignment="1">
      <alignment vertical="center"/>
    </xf>
    <xf numFmtId="0" fontId="39" fillId="9" borderId="25" xfId="0" applyFont="1" applyFill="1" applyBorder="1" applyAlignment="1">
      <alignment vertical="center"/>
    </xf>
    <xf numFmtId="0" fontId="46" fillId="7" borderId="5" xfId="0" applyFont="1" applyFill="1" applyBorder="1" applyAlignment="1">
      <alignment vertical="center"/>
    </xf>
    <xf numFmtId="0" fontId="46" fillId="9" borderId="5" xfId="0" applyFont="1" applyFill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43" fontId="7" fillId="0" borderId="33" xfId="3" applyFont="1" applyBorder="1" applyAlignment="1">
      <alignment vertical="center"/>
    </xf>
    <xf numFmtId="43" fontId="44" fillId="0" borderId="33" xfId="0" applyNumberFormat="1" applyFont="1" applyBorder="1" applyAlignment="1">
      <alignment vertical="center"/>
    </xf>
    <xf numFmtId="0" fontId="2" fillId="2" borderId="15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43" fontId="0" fillId="0" borderId="0" xfId="3" applyFont="1" applyProtection="1">
      <protection locked="0"/>
    </xf>
    <xf numFmtId="3" fontId="15" fillId="0" borderId="17" xfId="0" applyNumberFormat="1" applyFont="1" applyFill="1" applyBorder="1" applyAlignment="1">
      <alignment horizontal="right" wrapText="1"/>
    </xf>
    <xf numFmtId="0" fontId="15" fillId="0" borderId="7" xfId="0" applyFont="1" applyFill="1" applyBorder="1" applyAlignment="1">
      <alignment horizontal="right" wrapText="1"/>
    </xf>
    <xf numFmtId="3" fontId="15" fillId="0" borderId="15" xfId="0" applyNumberFormat="1" applyFont="1" applyFill="1" applyBorder="1" applyAlignment="1">
      <alignment horizontal="right" shrinkToFit="1"/>
    </xf>
    <xf numFmtId="0" fontId="9" fillId="0" borderId="37" xfId="0" applyFont="1" applyBorder="1"/>
    <xf numFmtId="0" fontId="0" fillId="0" borderId="38" xfId="0" applyBorder="1"/>
    <xf numFmtId="0" fontId="3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 wrapText="1" shrinkToFit="1"/>
    </xf>
    <xf numFmtId="0" fontId="0" fillId="2" borderId="15" xfId="0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wrapText="1"/>
    </xf>
    <xf numFmtId="0" fontId="2" fillId="3" borderId="15" xfId="0" applyFont="1" applyFill="1" applyBorder="1" applyAlignment="1">
      <alignment horizontal="left" wrapText="1"/>
    </xf>
    <xf numFmtId="0" fontId="2" fillId="0" borderId="15" xfId="0" applyFont="1" applyBorder="1" applyAlignment="1"/>
    <xf numFmtId="0" fontId="2" fillId="3" borderId="15" xfId="0" applyFont="1" applyFill="1" applyBorder="1" applyAlignment="1">
      <alignment horizontal="left"/>
    </xf>
    <xf numFmtId="3" fontId="14" fillId="0" borderId="15" xfId="0" applyNumberFormat="1" applyFont="1" applyBorder="1"/>
    <xf numFmtId="0" fontId="2" fillId="6" borderId="15" xfId="0" applyFont="1" applyFill="1" applyBorder="1" applyAlignment="1"/>
    <xf numFmtId="0" fontId="0" fillId="2" borderId="40" xfId="0" applyFill="1" applyBorder="1"/>
    <xf numFmtId="0" fontId="3" fillId="3" borderId="41" xfId="0" applyFont="1" applyFill="1" applyBorder="1" applyAlignment="1">
      <alignment horizontal="left"/>
    </xf>
    <xf numFmtId="0" fontId="0" fillId="2" borderId="42" xfId="0" applyFill="1" applyBorder="1"/>
    <xf numFmtId="0" fontId="2" fillId="2" borderId="10" xfId="0" applyFont="1" applyFill="1" applyBorder="1" applyAlignment="1">
      <alignment horizontal="center" shrinkToFit="1"/>
    </xf>
    <xf numFmtId="0" fontId="0" fillId="2" borderId="42" xfId="0" applyFill="1" applyBorder="1" applyAlignment="1">
      <alignment horizontal="center"/>
    </xf>
    <xf numFmtId="0" fontId="0" fillId="0" borderId="10" xfId="0" applyBorder="1"/>
    <xf numFmtId="0" fontId="0" fillId="2" borderId="32" xfId="0" applyFill="1" applyBorder="1"/>
    <xf numFmtId="0" fontId="3" fillId="10" borderId="24" xfId="0" applyFont="1" applyFill="1" applyBorder="1" applyAlignment="1">
      <alignment vertical="center"/>
    </xf>
    <xf numFmtId="166" fontId="7" fillId="10" borderId="24" xfId="0" applyNumberFormat="1" applyFont="1" applyFill="1" applyBorder="1"/>
    <xf numFmtId="0" fontId="15" fillId="0" borderId="15" xfId="0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6" fillId="0" borderId="15" xfId="0" applyNumberFormat="1" applyFont="1" applyBorder="1" applyAlignment="1">
      <alignment horizontal="right" shrinkToFit="1"/>
    </xf>
    <xf numFmtId="0" fontId="16" fillId="0" borderId="15" xfId="0" applyFont="1" applyFill="1" applyBorder="1" applyAlignment="1">
      <alignment horizontal="right"/>
    </xf>
    <xf numFmtId="3" fontId="16" fillId="0" borderId="15" xfId="0" applyNumberFormat="1" applyFont="1" applyBorder="1" applyAlignment="1">
      <alignment horizontal="right"/>
    </xf>
    <xf numFmtId="0" fontId="15" fillId="0" borderId="15" xfId="0" applyFont="1" applyFill="1" applyBorder="1" applyAlignment="1">
      <alignment horizontal="right" wrapText="1"/>
    </xf>
    <xf numFmtId="0" fontId="16" fillId="0" borderId="15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right"/>
    </xf>
    <xf numFmtId="3" fontId="15" fillId="0" borderId="15" xfId="0" applyNumberFormat="1" applyFont="1" applyFill="1" applyBorder="1" applyAlignment="1">
      <alignment horizontal="right" wrapText="1"/>
    </xf>
    <xf numFmtId="166" fontId="15" fillId="0" borderId="15" xfId="1" applyNumberFormat="1" applyFont="1" applyFill="1" applyBorder="1" applyAlignment="1">
      <alignment horizontal="right"/>
    </xf>
    <xf numFmtId="166" fontId="35" fillId="0" borderId="0" xfId="0" applyNumberFormat="1" applyFont="1" applyBorder="1" applyAlignment="1"/>
    <xf numFmtId="164" fontId="4" fillId="0" borderId="15" xfId="2" applyFont="1" applyFill="1" applyBorder="1" applyAlignment="1">
      <alignment horizontal="center" shrinkToFit="1"/>
    </xf>
    <xf numFmtId="0" fontId="39" fillId="0" borderId="0" xfId="0" applyFont="1" applyBorder="1" applyAlignment="1">
      <alignment vertical="center"/>
    </xf>
    <xf numFmtId="0" fontId="20" fillId="7" borderId="15" xfId="0" applyFont="1" applyFill="1" applyBorder="1" applyAlignment="1">
      <alignment vertical="center"/>
    </xf>
    <xf numFmtId="0" fontId="22" fillId="7" borderId="15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right" vertical="center"/>
    </xf>
    <xf numFmtId="0" fontId="22" fillId="7" borderId="15" xfId="0" applyFont="1" applyFill="1" applyBorder="1" applyAlignment="1">
      <alignment vertical="center"/>
    </xf>
    <xf numFmtId="0" fontId="22" fillId="8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/>
    </xf>
    <xf numFmtId="0" fontId="23" fillId="2" borderId="15" xfId="0" applyFont="1" applyFill="1" applyBorder="1" applyAlignment="1">
      <alignment vertical="center" wrapText="1"/>
    </xf>
    <xf numFmtId="0" fontId="0" fillId="11" borderId="0" xfId="0" applyFill="1"/>
    <xf numFmtId="0" fontId="2" fillId="11" borderId="19" xfId="0" applyFont="1" applyFill="1" applyBorder="1" applyAlignment="1"/>
    <xf numFmtId="166" fontId="14" fillId="11" borderId="15" xfId="3" applyNumberFormat="1" applyFont="1" applyFill="1" applyBorder="1"/>
    <xf numFmtId="164" fontId="4" fillId="0" borderId="15" xfId="2" applyFont="1" applyFill="1" applyBorder="1" applyAlignment="1">
      <alignment horizontal="right" shrinkToFit="1"/>
    </xf>
    <xf numFmtId="166" fontId="14" fillId="2" borderId="15" xfId="0" applyNumberFormat="1" applyFont="1" applyFill="1" applyBorder="1" applyAlignment="1">
      <alignment horizontal="right" shrinkToFit="1"/>
    </xf>
    <xf numFmtId="166" fontId="16" fillId="0" borderId="15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167" fontId="4" fillId="0" borderId="7" xfId="3" applyNumberFormat="1" applyFont="1" applyFill="1" applyBorder="1" applyAlignment="1">
      <alignment horizontal="right"/>
    </xf>
    <xf numFmtId="3" fontId="0" fillId="0" borderId="15" xfId="0" applyNumberForma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0" fontId="0" fillId="11" borderId="42" xfId="0" applyFill="1" applyBorder="1"/>
    <xf numFmtId="0" fontId="2" fillId="11" borderId="15" xfId="0" applyFont="1" applyFill="1" applyBorder="1" applyAlignment="1"/>
    <xf numFmtId="3" fontId="14" fillId="11" borderId="15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4" fillId="0" borderId="10" xfId="2" applyFont="1" applyFill="1" applyBorder="1" applyAlignment="1">
      <alignment horizontal="center" shrinkToFit="1"/>
    </xf>
    <xf numFmtId="3" fontId="15" fillId="0" borderId="59" xfId="0" applyNumberFormat="1" applyFont="1" applyFill="1" applyBorder="1" applyAlignment="1">
      <alignment horizontal="right" wrapText="1"/>
    </xf>
    <xf numFmtId="166" fontId="7" fillId="10" borderId="23" xfId="0" applyNumberFormat="1" applyFont="1" applyFill="1" applyBorder="1"/>
    <xf numFmtId="0" fontId="0" fillId="0" borderId="0" xfId="0" applyFill="1" applyBorder="1"/>
    <xf numFmtId="0" fontId="0" fillId="0" borderId="5" xfId="0" applyFill="1" applyBorder="1"/>
    <xf numFmtId="0" fontId="2" fillId="0" borderId="0" xfId="0" applyFont="1" applyFill="1" applyBorder="1"/>
    <xf numFmtId="0" fontId="0" fillId="2" borderId="51" xfId="0" applyFill="1" applyBorder="1"/>
    <xf numFmtId="0" fontId="9" fillId="0" borderId="0" xfId="0" applyFont="1" applyFill="1" applyBorder="1"/>
    <xf numFmtId="0" fontId="0" fillId="0" borderId="4" xfId="0" applyFill="1" applyBorder="1"/>
    <xf numFmtId="0" fontId="2" fillId="2" borderId="8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wrapText="1" shrinkToFit="1"/>
    </xf>
    <xf numFmtId="0" fontId="2" fillId="3" borderId="7" xfId="0" applyFont="1" applyFill="1" applyBorder="1" applyAlignment="1">
      <alignment wrapText="1" shrinkToFit="1"/>
    </xf>
    <xf numFmtId="0" fontId="0" fillId="0" borderId="4" xfId="0" applyBorder="1"/>
    <xf numFmtId="0" fontId="16" fillId="0" borderId="0" xfId="0" applyFont="1" applyBorder="1"/>
    <xf numFmtId="0" fontId="14" fillId="0" borderId="7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 shrinkToFit="1"/>
    </xf>
    <xf numFmtId="0" fontId="14" fillId="0" borderId="14" xfId="0" applyFont="1" applyFill="1" applyBorder="1" applyAlignment="1">
      <alignment horizontal="right"/>
    </xf>
    <xf numFmtId="3" fontId="15" fillId="0" borderId="7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0" fontId="14" fillId="0" borderId="7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3" fontId="14" fillId="0" borderId="17" xfId="0" applyNumberFormat="1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3" fontId="16" fillId="0" borderId="11" xfId="0" applyNumberFormat="1" applyFont="1" applyBorder="1" applyAlignment="1">
      <alignment horizontal="right"/>
    </xf>
    <xf numFmtId="3" fontId="16" fillId="0" borderId="17" xfId="0" applyNumberFormat="1" applyFont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166" fontId="14" fillId="2" borderId="10" xfId="0" applyNumberFormat="1" applyFont="1" applyFill="1" applyBorder="1" applyAlignment="1">
      <alignment horizontal="right" shrinkToFit="1"/>
    </xf>
    <xf numFmtId="166" fontId="7" fillId="10" borderId="24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2" fillId="3" borderId="30" xfId="0" applyFont="1" applyFill="1" applyBorder="1" applyAlignment="1">
      <alignment horizontal="left"/>
    </xf>
    <xf numFmtId="3" fontId="16" fillId="0" borderId="27" xfId="0" applyNumberFormat="1" applyFont="1" applyBorder="1"/>
    <xf numFmtId="0" fontId="15" fillId="0" borderId="27" xfId="0" applyFont="1" applyFill="1" applyBorder="1" applyAlignment="1">
      <alignment horizontal="right"/>
    </xf>
    <xf numFmtId="164" fontId="4" fillId="0" borderId="27" xfId="2" applyFont="1" applyFill="1" applyBorder="1" applyAlignment="1">
      <alignment horizontal="center" shrinkToFit="1"/>
    </xf>
    <xf numFmtId="164" fontId="4" fillId="0" borderId="31" xfId="2" applyFont="1" applyFill="1" applyBorder="1" applyAlignment="1">
      <alignment horizontal="center" shrinkToFit="1"/>
    </xf>
    <xf numFmtId="0" fontId="3" fillId="12" borderId="15" xfId="0" applyFont="1" applyFill="1" applyBorder="1" applyAlignment="1"/>
    <xf numFmtId="164" fontId="4" fillId="0" borderId="10" xfId="2" applyFont="1" applyFill="1" applyBorder="1" applyAlignment="1">
      <alignment horizontal="right" shrinkToFit="1"/>
    </xf>
    <xf numFmtId="0" fontId="16" fillId="0" borderId="0" xfId="0" applyFont="1" applyBorder="1" applyAlignment="1">
      <alignment horizontal="right"/>
    </xf>
    <xf numFmtId="0" fontId="0" fillId="0" borderId="5" xfId="0" applyBorder="1" applyAlignment="1">
      <alignment horizontal="right"/>
    </xf>
    <xf numFmtId="166" fontId="7" fillId="10" borderId="23" xfId="0" applyNumberFormat="1" applyFont="1" applyFill="1" applyBorder="1" applyAlignment="1">
      <alignment horizontal="right"/>
    </xf>
    <xf numFmtId="0" fontId="23" fillId="0" borderId="15" xfId="0" applyFont="1" applyBorder="1" applyAlignment="1">
      <alignment horizontal="right" vertical="top"/>
    </xf>
    <xf numFmtId="0" fontId="15" fillId="0" borderId="7" xfId="0" applyFont="1" applyFill="1" applyBorder="1" applyAlignment="1">
      <alignment horizontal="right" vertical="top"/>
    </xf>
    <xf numFmtId="0" fontId="25" fillId="0" borderId="15" xfId="0" applyFont="1" applyBorder="1" applyAlignment="1">
      <alignment horizontal="right" vertical="top"/>
    </xf>
    <xf numFmtId="0" fontId="24" fillId="0" borderId="15" xfId="0" applyFont="1" applyBorder="1" applyAlignment="1">
      <alignment horizontal="right" vertical="top"/>
    </xf>
    <xf numFmtId="164" fontId="4" fillId="0" borderId="15" xfId="2" applyFont="1" applyFill="1" applyBorder="1" applyAlignment="1">
      <alignment horizontal="right" vertical="top" shrinkToFit="1"/>
    </xf>
    <xf numFmtId="0" fontId="26" fillId="0" borderId="15" xfId="0" applyFont="1" applyBorder="1" applyAlignment="1">
      <alignment horizontal="right" vertical="top"/>
    </xf>
    <xf numFmtId="0" fontId="23" fillId="0" borderId="15" xfId="0" applyFont="1" applyBorder="1" applyAlignment="1">
      <alignment horizontal="right" vertical="top" wrapText="1"/>
    </xf>
    <xf numFmtId="3" fontId="28" fillId="0" borderId="15" xfId="0" applyNumberFormat="1" applyFont="1" applyBorder="1" applyAlignment="1">
      <alignment horizontal="right" vertical="top"/>
    </xf>
    <xf numFmtId="3" fontId="26" fillId="0" borderId="15" xfId="0" applyNumberFormat="1" applyFont="1" applyBorder="1" applyAlignment="1">
      <alignment horizontal="right" vertical="top"/>
    </xf>
    <xf numFmtId="0" fontId="26" fillId="0" borderId="15" xfId="0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/>
    </xf>
    <xf numFmtId="0" fontId="15" fillId="0" borderId="15" xfId="0" applyFont="1" applyFill="1" applyBorder="1" applyAlignment="1">
      <alignment horizontal="right" vertical="top" wrapText="1"/>
    </xf>
    <xf numFmtId="3" fontId="15" fillId="0" borderId="15" xfId="0" applyNumberFormat="1" applyFont="1" applyFill="1" applyBorder="1" applyAlignment="1">
      <alignment horizontal="right" vertical="top" shrinkToFit="1"/>
    </xf>
    <xf numFmtId="0" fontId="0" fillId="0" borderId="15" xfId="0" applyBorder="1" applyAlignment="1">
      <alignment horizontal="right" vertical="top"/>
    </xf>
    <xf numFmtId="0" fontId="24" fillId="2" borderId="15" xfId="0" applyFont="1" applyFill="1" applyBorder="1" applyAlignment="1">
      <alignment horizontal="right" vertical="top" wrapText="1"/>
    </xf>
    <xf numFmtId="0" fontId="0" fillId="2" borderId="15" xfId="0" applyFill="1" applyBorder="1" applyAlignment="1">
      <alignment horizontal="right" vertical="top"/>
    </xf>
    <xf numFmtId="166" fontId="14" fillId="2" borderId="15" xfId="0" applyNumberFormat="1" applyFont="1" applyFill="1" applyBorder="1" applyAlignment="1">
      <alignment horizontal="right" vertical="top" shrinkToFit="1"/>
    </xf>
    <xf numFmtId="0" fontId="24" fillId="0" borderId="15" xfId="0" applyFont="1" applyBorder="1" applyAlignment="1">
      <alignment horizontal="right" vertical="top" wrapText="1"/>
    </xf>
    <xf numFmtId="3" fontId="2" fillId="11" borderId="21" xfId="0" applyNumberFormat="1" applyFont="1" applyFill="1" applyBorder="1" applyAlignment="1">
      <alignment horizontal="right" vertical="top"/>
    </xf>
    <xf numFmtId="166" fontId="16" fillId="0" borderId="15" xfId="0" applyNumberFormat="1" applyFont="1" applyBorder="1" applyAlignment="1">
      <alignment horizontal="right" vertical="top"/>
    </xf>
    <xf numFmtId="166" fontId="7" fillId="10" borderId="15" xfId="0" applyNumberFormat="1" applyFont="1" applyFill="1" applyBorder="1" applyAlignment="1">
      <alignment horizontal="right" vertical="top"/>
    </xf>
    <xf numFmtId="0" fontId="2" fillId="12" borderId="28" xfId="0" applyFont="1" applyFill="1" applyBorder="1" applyAlignment="1"/>
    <xf numFmtId="3" fontId="14" fillId="12" borderId="21" xfId="0" applyNumberFormat="1" applyFont="1" applyFill="1" applyBorder="1" applyAlignment="1">
      <alignment horizontal="right"/>
    </xf>
    <xf numFmtId="3" fontId="18" fillId="12" borderId="15" xfId="0" applyNumberFormat="1" applyFont="1" applyFill="1" applyBorder="1" applyAlignment="1">
      <alignment horizontal="right"/>
    </xf>
    <xf numFmtId="166" fontId="14" fillId="12" borderId="15" xfId="3" applyNumberFormat="1" applyFont="1" applyFill="1" applyBorder="1" applyAlignment="1">
      <alignment horizontal="right"/>
    </xf>
    <xf numFmtId="166" fontId="14" fillId="12" borderId="10" xfId="3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left" vertical="center"/>
    </xf>
    <xf numFmtId="164" fontId="31" fillId="0" borderId="15" xfId="2" applyFont="1" applyBorder="1" applyAlignment="1">
      <alignment vertical="center"/>
    </xf>
    <xf numFmtId="164" fontId="15" fillId="0" borderId="7" xfId="2" applyFont="1" applyFill="1" applyBorder="1" applyAlignment="1">
      <alignment horizontal="right" vertical="top"/>
    </xf>
    <xf numFmtId="164" fontId="31" fillId="0" borderId="15" xfId="2" applyFont="1" applyBorder="1" applyAlignment="1">
      <alignment vertical="top"/>
    </xf>
    <xf numFmtId="164" fontId="15" fillId="0" borderId="15" xfId="2" applyFont="1" applyFill="1" applyBorder="1" applyAlignment="1">
      <alignment horizontal="right" vertical="top"/>
    </xf>
    <xf numFmtId="164" fontId="17" fillId="0" borderId="15" xfId="2" applyNumberFormat="1" applyFont="1" applyFill="1" applyBorder="1" applyAlignment="1">
      <alignment horizontal="right" shrinkToFit="1"/>
    </xf>
    <xf numFmtId="164" fontId="4" fillId="0" borderId="15" xfId="2" applyNumberFormat="1" applyFont="1" applyFill="1" applyBorder="1" applyAlignment="1">
      <alignment horizontal="right" wrapText="1" shrinkToFit="1"/>
    </xf>
    <xf numFmtId="164" fontId="0" fillId="0" borderId="15" xfId="2" applyNumberFormat="1" applyFont="1" applyFill="1" applyBorder="1" applyAlignment="1">
      <alignment horizontal="right" wrapText="1" shrinkToFit="1"/>
    </xf>
    <xf numFmtId="0" fontId="2" fillId="3" borderId="15" xfId="0" applyFont="1" applyFill="1" applyBorder="1" applyAlignment="1"/>
    <xf numFmtId="0" fontId="2" fillId="12" borderId="15" xfId="0" applyFont="1" applyFill="1" applyBorder="1" applyAlignment="1"/>
    <xf numFmtId="164" fontId="2" fillId="12" borderId="15" xfId="0" applyNumberFormat="1" applyFont="1" applyFill="1" applyBorder="1" applyAlignment="1">
      <alignment shrinkToFit="1"/>
    </xf>
    <xf numFmtId="164" fontId="0" fillId="12" borderId="15" xfId="0" applyNumberFormat="1" applyFill="1" applyBorder="1"/>
    <xf numFmtId="0" fontId="0" fillId="2" borderId="6" xfId="0" applyFill="1" applyBorder="1" applyAlignment="1">
      <alignment horizontal="right"/>
    </xf>
    <xf numFmtId="164" fontId="24" fillId="2" borderId="15" xfId="2" applyFont="1" applyFill="1" applyBorder="1" applyAlignment="1">
      <alignment horizontal="right" vertical="top" wrapText="1"/>
    </xf>
    <xf numFmtId="164" fontId="0" fillId="2" borderId="15" xfId="2" applyFont="1" applyFill="1" applyBorder="1" applyAlignment="1">
      <alignment horizontal="right" vertical="top"/>
    </xf>
    <xf numFmtId="164" fontId="14" fillId="2" borderId="15" xfId="2" applyFont="1" applyFill="1" applyBorder="1" applyAlignment="1">
      <alignment horizontal="right" vertical="top" shrinkToFit="1"/>
    </xf>
    <xf numFmtId="164" fontId="2" fillId="11" borderId="21" xfId="2" applyFont="1" applyFill="1" applyBorder="1" applyAlignment="1">
      <alignment horizontal="right" vertical="top"/>
    </xf>
    <xf numFmtId="164" fontId="14" fillId="6" borderId="15" xfId="2" applyFont="1" applyFill="1" applyBorder="1" applyAlignment="1">
      <alignment horizontal="right" vertical="top"/>
    </xf>
    <xf numFmtId="164" fontId="16" fillId="0" borderId="15" xfId="2" applyFont="1" applyBorder="1" applyAlignment="1">
      <alignment horizontal="right" vertical="top"/>
    </xf>
    <xf numFmtId="164" fontId="50" fillId="0" borderId="15" xfId="2" applyFont="1" applyBorder="1" applyAlignment="1">
      <alignment horizontal="right" vertical="top"/>
    </xf>
    <xf numFmtId="0" fontId="2" fillId="2" borderId="4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 vertical="center" shrinkToFit="1"/>
    </xf>
    <xf numFmtId="0" fontId="2" fillId="0" borderId="63" xfId="0" applyFont="1" applyFill="1" applyBorder="1" applyAlignment="1">
      <alignment horizontal="center" shrinkToFit="1"/>
    </xf>
    <xf numFmtId="0" fontId="7" fillId="0" borderId="43" xfId="0" applyFont="1" applyBorder="1"/>
    <xf numFmtId="0" fontId="7" fillId="0" borderId="26" xfId="0" applyFont="1" applyBorder="1"/>
    <xf numFmtId="0" fontId="0" fillId="0" borderId="25" xfId="0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/>
    </xf>
    <xf numFmtId="3" fontId="5" fillId="0" borderId="15" xfId="0" applyNumberFormat="1" applyFont="1" applyFill="1" applyBorder="1" applyAlignment="1">
      <alignment horizontal="right"/>
    </xf>
    <xf numFmtId="0" fontId="0" fillId="0" borderId="0" xfId="0" applyFont="1"/>
    <xf numFmtId="0" fontId="7" fillId="0" borderId="0" xfId="0" applyFont="1"/>
    <xf numFmtId="164" fontId="7" fillId="0" borderId="0" xfId="0" applyNumberFormat="1" applyFont="1"/>
    <xf numFmtId="9" fontId="0" fillId="0" borderId="0" xfId="5" applyFont="1"/>
    <xf numFmtId="43" fontId="4" fillId="0" borderId="15" xfId="2" applyNumberFormat="1" applyFont="1" applyFill="1" applyBorder="1" applyAlignment="1">
      <alignment horizontal="center" shrinkToFit="1"/>
    </xf>
    <xf numFmtId="164" fontId="15" fillId="0" borderId="15" xfId="0" applyNumberFormat="1" applyFont="1" applyFill="1" applyBorder="1" applyAlignment="1">
      <alignment horizontal="right"/>
    </xf>
    <xf numFmtId="164" fontId="28" fillId="0" borderId="15" xfId="0" applyNumberFormat="1" applyFont="1" applyBorder="1" applyAlignment="1">
      <alignment horizontal="right" vertical="top"/>
    </xf>
    <xf numFmtId="0" fontId="15" fillId="0" borderId="15" xfId="0" applyFont="1" applyFill="1" applyBorder="1" applyAlignment="1">
      <alignment horizontal="right" vertical="top"/>
    </xf>
    <xf numFmtId="164" fontId="24" fillId="0" borderId="15" xfId="0" applyNumberFormat="1" applyFont="1" applyBorder="1" applyAlignment="1">
      <alignment horizontal="right" vertical="top"/>
    </xf>
    <xf numFmtId="43" fontId="24" fillId="0" borderId="15" xfId="2" applyNumberFormat="1" applyFont="1" applyBorder="1" applyAlignment="1">
      <alignment horizontal="right" vertical="top" wrapText="1"/>
    </xf>
    <xf numFmtId="166" fontId="31" fillId="0" borderId="15" xfId="2" applyNumberFormat="1" applyFont="1" applyBorder="1" applyAlignment="1">
      <alignment vertical="center"/>
    </xf>
    <xf numFmtId="164" fontId="15" fillId="0" borderId="7" xfId="0" applyNumberFormat="1" applyFont="1" applyFill="1" applyBorder="1" applyAlignment="1">
      <alignment horizontal="right" wrapText="1"/>
    </xf>
    <xf numFmtId="164" fontId="25" fillId="0" borderId="15" xfId="0" applyNumberFormat="1" applyFont="1" applyBorder="1" applyAlignment="1">
      <alignment horizontal="right" vertical="top"/>
    </xf>
    <xf numFmtId="164" fontId="15" fillId="0" borderId="7" xfId="0" applyNumberFormat="1" applyFont="1" applyFill="1" applyBorder="1" applyAlignment="1">
      <alignment horizontal="right" vertical="top"/>
    </xf>
    <xf numFmtId="3" fontId="45" fillId="0" borderId="0" xfId="0" applyNumberFormat="1" applyFont="1"/>
    <xf numFmtId="164" fontId="15" fillId="0" borderId="15" xfId="0" applyNumberFormat="1" applyFont="1" applyFill="1" applyBorder="1" applyAlignment="1">
      <alignment horizontal="right" wrapText="1"/>
    </xf>
    <xf numFmtId="0" fontId="2" fillId="13" borderId="36" xfId="0" applyFont="1" applyFill="1" applyBorder="1"/>
    <xf numFmtId="0" fontId="0" fillId="13" borderId="29" xfId="0" applyFill="1" applyBorder="1"/>
    <xf numFmtId="0" fontId="0" fillId="13" borderId="17" xfId="0" applyFill="1" applyBorder="1"/>
    <xf numFmtId="0" fontId="0" fillId="13" borderId="0" xfId="0" applyFill="1"/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3" fontId="51" fillId="0" borderId="15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164" fontId="2" fillId="0" borderId="52" xfId="0" applyNumberFormat="1" applyFont="1" applyFill="1" applyBorder="1" applyAlignment="1">
      <alignment horizontal="right" wrapText="1"/>
    </xf>
    <xf numFmtId="164" fontId="2" fillId="0" borderId="25" xfId="0" applyNumberFormat="1" applyFont="1" applyFill="1" applyBorder="1" applyAlignment="1">
      <alignment horizontal="right" wrapText="1"/>
    </xf>
    <xf numFmtId="0" fontId="5" fillId="0" borderId="42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wrapText="1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9" fillId="0" borderId="13" xfId="0" applyFont="1" applyBorder="1" applyProtection="1">
      <protection locked="0"/>
    </xf>
    <xf numFmtId="0" fontId="2" fillId="2" borderId="12" xfId="0" applyFont="1" applyFill="1" applyBorder="1" applyAlignment="1" applyProtection="1">
      <alignment horizontal="center" shrinkToFit="1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/>
    <xf numFmtId="0" fontId="2" fillId="2" borderId="50" xfId="0" applyFont="1" applyFill="1" applyBorder="1" applyAlignment="1" applyProtection="1">
      <protection locked="0"/>
    </xf>
    <xf numFmtId="0" fontId="2" fillId="12" borderId="42" xfId="0" applyFont="1" applyFill="1" applyBorder="1" applyAlignment="1"/>
    <xf numFmtId="164" fontId="2" fillId="12" borderId="10" xfId="0" applyNumberFormat="1" applyFont="1" applyFill="1" applyBorder="1" applyAlignment="1">
      <alignment shrinkToFit="1"/>
    </xf>
    <xf numFmtId="0" fontId="2" fillId="3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17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55" fillId="2" borderId="1" xfId="0" applyFont="1" applyFill="1" applyBorder="1" applyAlignment="1" applyProtection="1">
      <protection locked="0"/>
    </xf>
    <xf numFmtId="15" fontId="17" fillId="4" borderId="2" xfId="0" applyNumberFormat="1" applyFont="1" applyFill="1" applyBorder="1" applyAlignment="1" applyProtection="1">
      <protection locked="0"/>
    </xf>
    <xf numFmtId="0" fontId="17" fillId="4" borderId="2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protection locked="0"/>
    </xf>
    <xf numFmtId="0" fontId="55" fillId="2" borderId="4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5" xfId="0" applyFont="1" applyFill="1" applyBorder="1" applyAlignment="1" applyProtection="1">
      <protection locked="0"/>
    </xf>
    <xf numFmtId="0" fontId="55" fillId="2" borderId="13" xfId="0" applyFont="1" applyFill="1" applyBorder="1" applyAlignment="1" applyProtection="1">
      <protection locked="0"/>
    </xf>
    <xf numFmtId="0" fontId="17" fillId="4" borderId="30" xfId="0" applyFont="1" applyFill="1" applyBorder="1" applyAlignment="1" applyProtection="1">
      <protection locked="0"/>
    </xf>
    <xf numFmtId="0" fontId="17" fillId="4" borderId="65" xfId="0" applyFont="1" applyFill="1" applyBorder="1" applyAlignment="1" applyProtection="1">
      <protection locked="0"/>
    </xf>
    <xf numFmtId="0" fontId="17" fillId="0" borderId="30" xfId="0" applyFont="1" applyBorder="1" applyProtection="1">
      <protection locked="0"/>
    </xf>
    <xf numFmtId="0" fontId="17" fillId="0" borderId="14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17" fillId="2" borderId="13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>
      <alignment horizontal="right"/>
    </xf>
    <xf numFmtId="3" fontId="17" fillId="0" borderId="15" xfId="0" applyNumberFormat="1" applyFont="1" applyBorder="1" applyAlignment="1" applyProtection="1">
      <alignment shrinkToFit="1"/>
      <protection locked="0"/>
    </xf>
    <xf numFmtId="3" fontId="17" fillId="0" borderId="7" xfId="0" applyNumberFormat="1" applyFont="1" applyBorder="1" applyProtection="1">
      <protection locked="0"/>
    </xf>
    <xf numFmtId="3" fontId="17" fillId="0" borderId="15" xfId="0" applyNumberFormat="1" applyFont="1" applyBorder="1" applyProtection="1">
      <protection locked="0"/>
    </xf>
    <xf numFmtId="0" fontId="17" fillId="0" borderId="7" xfId="0" applyFont="1" applyFill="1" applyBorder="1" applyAlignment="1" applyProtection="1">
      <alignment wrapText="1"/>
      <protection locked="0"/>
    </xf>
    <xf numFmtId="3" fontId="2" fillId="0" borderId="17" xfId="0" applyNumberFormat="1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7" fillId="2" borderId="6" xfId="0" applyFont="1" applyFill="1" applyBorder="1"/>
    <xf numFmtId="3" fontId="17" fillId="0" borderId="7" xfId="0" applyNumberFormat="1" applyFont="1" applyBorder="1"/>
    <xf numFmtId="3" fontId="17" fillId="0" borderId="11" xfId="0" applyNumberFormat="1" applyFont="1" applyBorder="1"/>
    <xf numFmtId="3" fontId="4" fillId="0" borderId="17" xfId="0" applyNumberFormat="1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3" fontId="17" fillId="0" borderId="17" xfId="0" applyNumberFormat="1" applyFont="1" applyBorder="1" applyProtection="1">
      <protection locked="0"/>
    </xf>
    <xf numFmtId="3" fontId="17" fillId="0" borderId="11" xfId="0" applyNumberFormat="1" applyFont="1" applyBorder="1" applyProtection="1">
      <protection locked="0"/>
    </xf>
    <xf numFmtId="0" fontId="17" fillId="0" borderId="0" xfId="0" applyFont="1" applyFill="1"/>
    <xf numFmtId="0" fontId="2" fillId="3" borderId="16" xfId="0" applyFont="1" applyFill="1" applyBorder="1" applyAlignment="1">
      <alignment horizontal="left"/>
    </xf>
    <xf numFmtId="166" fontId="2" fillId="2" borderId="15" xfId="0" applyNumberFormat="1" applyFont="1" applyFill="1" applyBorder="1" applyAlignment="1">
      <alignment horizontal="center" shrinkToFit="1"/>
    </xf>
    <xf numFmtId="166" fontId="2" fillId="2" borderId="10" xfId="0" applyNumberFormat="1" applyFont="1" applyFill="1" applyBorder="1" applyAlignment="1">
      <alignment horizontal="center" shrinkToFit="1"/>
    </xf>
    <xf numFmtId="3" fontId="17" fillId="0" borderId="15" xfId="0" applyNumberFormat="1" applyFont="1" applyBorder="1"/>
    <xf numFmtId="0" fontId="4" fillId="0" borderId="7" xfId="0" applyFont="1" applyFill="1" applyBorder="1" applyAlignment="1">
      <alignment horizontal="right" vertical="top"/>
    </xf>
    <xf numFmtId="166" fontId="2" fillId="6" borderId="15" xfId="3" applyNumberFormat="1" applyFont="1" applyFill="1" applyBorder="1"/>
    <xf numFmtId="166" fontId="2" fillId="6" borderId="10" xfId="3" applyNumberFormat="1" applyFont="1" applyFill="1" applyBorder="1"/>
    <xf numFmtId="0" fontId="2" fillId="2" borderId="44" xfId="0" applyFont="1" applyFill="1" applyBorder="1" applyAlignment="1">
      <alignment horizontal="left" vertical="center"/>
    </xf>
    <xf numFmtId="3" fontId="4" fillId="0" borderId="59" xfId="0" applyNumberFormat="1" applyFont="1" applyFill="1" applyBorder="1" applyAlignment="1">
      <alignment horizontal="right" wrapText="1"/>
    </xf>
    <xf numFmtId="0" fontId="17" fillId="2" borderId="6" xfId="0" applyFont="1" applyFill="1" applyBorder="1" applyAlignment="1">
      <alignment horizontal="center"/>
    </xf>
    <xf numFmtId="164" fontId="2" fillId="6" borderId="15" xfId="2" applyFont="1" applyFill="1" applyBorder="1" applyAlignment="1">
      <alignment horizontal="right" vertical="top"/>
    </xf>
    <xf numFmtId="164" fontId="2" fillId="6" borderId="10" xfId="2" applyFont="1" applyFill="1" applyBorder="1" applyAlignment="1">
      <alignment horizontal="right" vertical="top"/>
    </xf>
    <xf numFmtId="0" fontId="17" fillId="0" borderId="42" xfId="0" applyFont="1" applyBorder="1"/>
    <xf numFmtId="166" fontId="17" fillId="0" borderId="15" xfId="0" applyNumberFormat="1" applyFont="1" applyBorder="1"/>
    <xf numFmtId="0" fontId="17" fillId="0" borderId="5" xfId="0" applyFont="1" applyBorder="1"/>
    <xf numFmtId="0" fontId="17" fillId="2" borderId="64" xfId="0" applyFont="1" applyFill="1" applyBorder="1"/>
    <xf numFmtId="0" fontId="2" fillId="10" borderId="32" xfId="0" applyFont="1" applyFill="1" applyBorder="1" applyAlignment="1">
      <alignment vertical="center"/>
    </xf>
    <xf numFmtId="166" fontId="54" fillId="10" borderId="24" xfId="0" applyNumberFormat="1" applyFont="1" applyFill="1" applyBorder="1"/>
    <xf numFmtId="166" fontId="54" fillId="10" borderId="23" xfId="0" applyNumberFormat="1" applyFont="1" applyFill="1" applyBorder="1"/>
    <xf numFmtId="0" fontId="1" fillId="0" borderId="2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43" fontId="4" fillId="0" borderId="15" xfId="2" applyNumberFormat="1" applyFont="1" applyFill="1" applyBorder="1" applyAlignment="1">
      <alignment horizontal="right" shrinkToFit="1"/>
    </xf>
    <xf numFmtId="166" fontId="15" fillId="0" borderId="15" xfId="0" applyNumberFormat="1" applyFont="1" applyFill="1" applyBorder="1" applyAlignment="1">
      <alignment horizontal="right"/>
    </xf>
    <xf numFmtId="1" fontId="15" fillId="0" borderId="15" xfId="0" applyNumberFormat="1" applyFont="1" applyFill="1" applyBorder="1" applyAlignment="1">
      <alignment horizontal="right"/>
    </xf>
    <xf numFmtId="3" fontId="0" fillId="0" borderId="0" xfId="0" applyNumberFormat="1" applyBorder="1"/>
    <xf numFmtId="0" fontId="0" fillId="2" borderId="50" xfId="0" applyFill="1" applyBorder="1"/>
    <xf numFmtId="0" fontId="0" fillId="4" borderId="0" xfId="0" applyFill="1" applyBorder="1"/>
    <xf numFmtId="0" fontId="4" fillId="0" borderId="14" xfId="0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 wrapText="1"/>
    </xf>
    <xf numFmtId="3" fontId="0" fillId="0" borderId="7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1" xfId="0" applyFont="1" applyFill="1" applyBorder="1" applyAlignment="1"/>
    <xf numFmtId="164" fontId="15" fillId="0" borderId="8" xfId="0" applyNumberFormat="1" applyFont="1" applyFill="1" applyBorder="1" applyAlignment="1">
      <alignment horizontal="right"/>
    </xf>
    <xf numFmtId="164" fontId="4" fillId="0" borderId="7" xfId="2" applyFont="1" applyFill="1" applyBorder="1" applyAlignment="1">
      <alignment horizontal="center" shrinkToFit="1"/>
    </xf>
    <xf numFmtId="164" fontId="4" fillId="0" borderId="11" xfId="2" applyFont="1" applyFill="1" applyBorder="1" applyAlignment="1">
      <alignment horizontal="center" shrinkToFit="1"/>
    </xf>
    <xf numFmtId="3" fontId="56" fillId="0" borderId="0" xfId="0" applyNumberFormat="1" applyFont="1" applyBorder="1" applyAlignment="1">
      <alignment horizontal="center" vertical="center"/>
    </xf>
    <xf numFmtId="3" fontId="56" fillId="0" borderId="15" xfId="0" applyNumberFormat="1" applyFont="1" applyBorder="1" applyAlignment="1">
      <alignment horizontal="center" vertical="center"/>
    </xf>
    <xf numFmtId="3" fontId="56" fillId="0" borderId="15" xfId="0" applyNumberFormat="1" applyFont="1" applyBorder="1"/>
    <xf numFmtId="166" fontId="57" fillId="0" borderId="15" xfId="3" applyNumberFormat="1" applyFont="1" applyBorder="1"/>
    <xf numFmtId="166" fontId="57" fillId="0" borderId="17" xfId="3" applyNumberFormat="1" applyFont="1" applyBorder="1"/>
    <xf numFmtId="166" fontId="57" fillId="0" borderId="11" xfId="3" applyNumberFormat="1" applyFont="1" applyBorder="1"/>
    <xf numFmtId="3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35" fillId="2" borderId="15" xfId="0" applyFont="1" applyFill="1" applyBorder="1" applyAlignment="1">
      <alignment horizontal="center" shrinkToFit="1"/>
    </xf>
    <xf numFmtId="164" fontId="7" fillId="12" borderId="15" xfId="0" applyNumberFormat="1" applyFont="1" applyFill="1" applyBorder="1"/>
    <xf numFmtId="169" fontId="15" fillId="0" borderId="15" xfId="1" applyNumberFormat="1" applyFont="1" applyFill="1" applyBorder="1" applyAlignment="1">
      <alignment horizontal="right"/>
    </xf>
    <xf numFmtId="43" fontId="31" fillId="0" borderId="15" xfId="2" applyNumberFormat="1" applyFont="1" applyBorder="1" applyAlignment="1">
      <alignment vertical="center"/>
    </xf>
    <xf numFmtId="166" fontId="31" fillId="0" borderId="15" xfId="6" applyNumberFormat="1" applyFont="1" applyBorder="1" applyAlignment="1">
      <alignment vertical="center"/>
    </xf>
    <xf numFmtId="166" fontId="31" fillId="0" borderId="15" xfId="9" applyNumberFormat="1" applyFont="1" applyBorder="1" applyAlignment="1">
      <alignment vertical="center"/>
    </xf>
    <xf numFmtId="165" fontId="0" fillId="0" borderId="0" xfId="1" applyFont="1"/>
    <xf numFmtId="166" fontId="31" fillId="0" borderId="15" xfId="10" applyNumberFormat="1" applyFont="1" applyBorder="1" applyAlignment="1">
      <alignment vertical="center"/>
    </xf>
    <xf numFmtId="166" fontId="31" fillId="0" borderId="15" xfId="11" applyNumberFormat="1" applyFont="1" applyBorder="1" applyAlignment="1">
      <alignment vertical="center"/>
    </xf>
    <xf numFmtId="166" fontId="31" fillId="0" borderId="15" xfId="13" applyNumberFormat="1" applyFont="1" applyBorder="1" applyAlignment="1">
      <alignment vertical="center"/>
    </xf>
    <xf numFmtId="166" fontId="0" fillId="0" borderId="0" xfId="0" applyNumberFormat="1"/>
    <xf numFmtId="0" fontId="0" fillId="0" borderId="0" xfId="0"/>
    <xf numFmtId="166" fontId="0" fillId="0" borderId="0" xfId="0" applyNumberFormat="1"/>
    <xf numFmtId="43" fontId="0" fillId="0" borderId="0" xfId="0" applyNumberFormat="1"/>
    <xf numFmtId="166" fontId="14" fillId="2" borderId="15" xfId="0" applyNumberFormat="1" applyFont="1" applyFill="1" applyBorder="1" applyAlignment="1">
      <alignment horizontal="center" shrinkToFit="1"/>
    </xf>
    <xf numFmtId="164" fontId="4" fillId="0" borderId="15" xfId="2" applyFont="1" applyFill="1" applyBorder="1" applyAlignment="1">
      <alignment horizontal="center" vertical="center" shrinkToFit="1"/>
    </xf>
    <xf numFmtId="3" fontId="17" fillId="0" borderId="15" xfId="0" applyNumberFormat="1" applyFont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3" fontId="45" fillId="0" borderId="0" xfId="0" applyNumberFormat="1" applyFont="1" applyAlignment="1">
      <alignment horizontal="center" vertical="center"/>
    </xf>
    <xf numFmtId="0" fontId="29" fillId="8" borderId="15" xfId="0" applyFont="1" applyFill="1" applyBorder="1" applyAlignment="1">
      <alignment vertical="center" wrapText="1"/>
    </xf>
    <xf numFmtId="164" fontId="50" fillId="0" borderId="10" xfId="2" applyFont="1" applyBorder="1" applyAlignment="1">
      <alignment horizontal="right" vertical="top"/>
    </xf>
    <xf numFmtId="164" fontId="14" fillId="2" borderId="10" xfId="2" applyFont="1" applyFill="1" applyBorder="1" applyAlignment="1">
      <alignment horizontal="right" vertical="top" shrinkToFit="1"/>
    </xf>
    <xf numFmtId="164" fontId="4" fillId="0" borderId="10" xfId="2" applyFont="1" applyFill="1" applyBorder="1" applyAlignment="1">
      <alignment horizontal="right" vertical="top" shrinkToFit="1"/>
    </xf>
    <xf numFmtId="164" fontId="2" fillId="11" borderId="22" xfId="2" applyFont="1" applyFill="1" applyBorder="1" applyAlignment="1">
      <alignment horizontal="right" vertical="top"/>
    </xf>
    <xf numFmtId="164" fontId="14" fillId="6" borderId="10" xfId="2" applyFont="1" applyFill="1" applyBorder="1" applyAlignment="1">
      <alignment horizontal="right" vertical="top"/>
    </xf>
    <xf numFmtId="164" fontId="0" fillId="0" borderId="10" xfId="2" applyFont="1" applyBorder="1" applyAlignment="1">
      <alignment horizontal="right" vertical="top"/>
    </xf>
    <xf numFmtId="164" fontId="7" fillId="10" borderId="24" xfId="2" applyFont="1" applyFill="1" applyBorder="1" applyAlignment="1">
      <alignment horizontal="right" vertical="top"/>
    </xf>
    <xf numFmtId="164" fontId="7" fillId="10" borderId="23" xfId="2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43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2" fillId="0" borderId="43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3" fillId="3" borderId="60" xfId="0" applyFont="1" applyFill="1" applyBorder="1" applyAlignment="1">
      <alignment horizontal="left"/>
    </xf>
    <xf numFmtId="0" fontId="3" fillId="3" borderId="61" xfId="0" applyFont="1" applyFill="1" applyBorder="1" applyAlignment="1">
      <alignment horizontal="left"/>
    </xf>
    <xf numFmtId="0" fontId="2" fillId="3" borderId="60" xfId="0" applyFont="1" applyFill="1" applyBorder="1" applyAlignment="1">
      <alignment horizontal="center" shrinkToFit="1"/>
    </xf>
    <xf numFmtId="0" fontId="2" fillId="3" borderId="20" xfId="0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 shrinkToFit="1"/>
    </xf>
    <xf numFmtId="0" fontId="2" fillId="3" borderId="61" xfId="0" applyFont="1" applyFill="1" applyBorder="1" applyAlignment="1">
      <alignment horizontal="center" shrinkToFit="1"/>
    </xf>
    <xf numFmtId="0" fontId="2" fillId="3" borderId="22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8" fillId="0" borderId="6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61" xfId="0" applyFont="1" applyFill="1" applyBorder="1" applyAlignment="1">
      <alignment horizontal="center" vertical="top" wrapText="1" shrinkToFit="1"/>
    </xf>
    <xf numFmtId="0" fontId="2" fillId="0" borderId="28" xfId="0" applyFont="1" applyFill="1" applyBorder="1" applyAlignment="1">
      <alignment horizontal="center" vertical="top" wrapText="1" shrinkToFit="1"/>
    </xf>
    <xf numFmtId="0" fontId="2" fillId="0" borderId="33" xfId="0" applyFont="1" applyFill="1" applyBorder="1" applyAlignment="1">
      <alignment horizontal="center" vertical="top" wrapText="1" shrinkToFit="1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4" fontId="22" fillId="2" borderId="15" xfId="2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 shrinkToFit="1"/>
    </xf>
    <xf numFmtId="0" fontId="2" fillId="3" borderId="41" xfId="0" applyFont="1" applyFill="1" applyBorder="1" applyAlignment="1">
      <alignment horizontal="center" shrinkToFit="1"/>
    </xf>
    <xf numFmtId="0" fontId="2" fillId="3" borderId="56" xfId="0" applyFont="1" applyFill="1" applyBorder="1" applyAlignment="1">
      <alignment horizontal="center" wrapText="1" shrinkToFi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 shrinkToFit="1"/>
    </xf>
    <xf numFmtId="0" fontId="2" fillId="3" borderId="7" xfId="0" applyFont="1" applyFill="1" applyBorder="1" applyAlignment="1">
      <alignment horizontal="center" wrapText="1" shrinkToFit="1"/>
    </xf>
    <xf numFmtId="0" fontId="2" fillId="3" borderId="35" xfId="0" applyFont="1" applyFill="1" applyBorder="1" applyAlignment="1">
      <alignment horizontal="center" wrapText="1" shrinkToFit="1"/>
    </xf>
    <xf numFmtId="0" fontId="2" fillId="3" borderId="8" xfId="0" applyFont="1" applyFill="1" applyBorder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0" fontId="2" fillId="3" borderId="8" xfId="0" applyFont="1" applyFill="1" applyBorder="1" applyAlignment="1">
      <alignment horizontal="right" wrapText="1" shrinkToFit="1"/>
    </xf>
    <xf numFmtId="0" fontId="2" fillId="3" borderId="7" xfId="0" applyFont="1" applyFill="1" applyBorder="1" applyAlignment="1">
      <alignment horizontal="right" wrapText="1" shrinkToFit="1"/>
    </xf>
    <xf numFmtId="0" fontId="22" fillId="2" borderId="8" xfId="0" applyFont="1" applyFill="1" applyBorder="1" applyAlignment="1">
      <alignment horizontal="right" vertical="top" wrapText="1"/>
    </xf>
    <xf numFmtId="0" fontId="22" fillId="2" borderId="7" xfId="0" applyFont="1" applyFill="1" applyBorder="1" applyAlignment="1">
      <alignment horizontal="right" vertical="top" wrapText="1"/>
    </xf>
    <xf numFmtId="0" fontId="19" fillId="0" borderId="0" xfId="0" applyFont="1" applyAlignment="1">
      <alignment horizontal="left" vertical="center"/>
    </xf>
    <xf numFmtId="0" fontId="20" fillId="7" borderId="15" xfId="0" applyFont="1" applyFill="1" applyBorder="1" applyAlignment="1">
      <alignment vertical="center"/>
    </xf>
    <xf numFmtId="0" fontId="21" fillId="8" borderId="15" xfId="0" applyFont="1" applyFill="1" applyBorder="1" applyAlignment="1">
      <alignment vertical="center"/>
    </xf>
    <xf numFmtId="0" fontId="22" fillId="8" borderId="15" xfId="0" applyFont="1" applyFill="1" applyBorder="1" applyAlignment="1">
      <alignment vertical="center" wrapText="1"/>
    </xf>
    <xf numFmtId="0" fontId="22" fillId="8" borderId="15" xfId="0" applyFont="1" applyFill="1" applyBorder="1" applyAlignment="1">
      <alignment horizontal="center" vertical="center" wrapText="1"/>
    </xf>
    <xf numFmtId="0" fontId="22" fillId="8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 shrinkToFit="1"/>
      <protection locked="0"/>
    </xf>
    <xf numFmtId="0" fontId="2" fillId="3" borderId="7" xfId="0" applyFont="1" applyFill="1" applyBorder="1" applyAlignment="1" applyProtection="1">
      <alignment horizontal="center" wrapText="1" shrinkToFit="1"/>
      <protection locked="0"/>
    </xf>
    <xf numFmtId="0" fontId="54" fillId="0" borderId="0" xfId="0" applyFont="1" applyBorder="1" applyAlignment="1" applyProtection="1">
      <alignment horizontal="center"/>
      <protection locked="0"/>
    </xf>
    <xf numFmtId="0" fontId="2" fillId="3" borderId="35" xfId="0" applyFont="1" applyFill="1" applyBorder="1" applyAlignment="1" applyProtection="1">
      <alignment horizontal="center" wrapText="1" shrinkToFit="1"/>
      <protection locked="0"/>
    </xf>
    <xf numFmtId="0" fontId="2" fillId="3" borderId="8" xfId="0" applyFont="1" applyFill="1" applyBorder="1" applyAlignment="1" applyProtection="1">
      <alignment horizontal="center" shrinkToFit="1"/>
      <protection locked="0"/>
    </xf>
    <xf numFmtId="0" fontId="2" fillId="3" borderId="7" xfId="0" applyFont="1" applyFill="1" applyBorder="1" applyAlignment="1" applyProtection="1">
      <alignment horizontal="center" shrinkToFit="1"/>
      <protection locked="0"/>
    </xf>
    <xf numFmtId="0" fontId="2" fillId="3" borderId="15" xfId="0" applyFont="1" applyFill="1" applyBorder="1" applyAlignment="1">
      <alignment horizontal="center" wrapText="1" shrinkToFit="1"/>
    </xf>
    <xf numFmtId="0" fontId="14" fillId="3" borderId="46" xfId="0" applyFont="1" applyFill="1" applyBorder="1" applyAlignment="1">
      <alignment horizontal="center" vertical="center" wrapText="1" shrinkToFit="1"/>
    </xf>
    <xf numFmtId="0" fontId="14" fillId="3" borderId="47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14" fillId="3" borderId="46" xfId="0" applyFont="1" applyFill="1" applyBorder="1" applyAlignment="1">
      <alignment horizontal="center" wrapText="1"/>
    </xf>
    <xf numFmtId="0" fontId="14" fillId="3" borderId="45" xfId="0" applyFont="1" applyFill="1" applyBorder="1" applyAlignment="1">
      <alignment horizontal="center" wrapText="1"/>
    </xf>
    <xf numFmtId="0" fontId="14" fillId="3" borderId="46" xfId="0" applyFont="1" applyFill="1" applyBorder="1" applyAlignment="1">
      <alignment horizontal="center" vertical="center" shrinkToFit="1"/>
    </xf>
    <xf numFmtId="0" fontId="14" fillId="3" borderId="45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center"/>
    </xf>
    <xf numFmtId="0" fontId="2" fillId="3" borderId="10" xfId="0" applyFont="1" applyFill="1" applyBorder="1" applyAlignment="1">
      <alignment horizontal="center" wrapText="1" shrinkToFit="1"/>
    </xf>
    <xf numFmtId="0" fontId="2" fillId="3" borderId="15" xfId="0" applyFont="1" applyFill="1" applyBorder="1" applyAlignment="1">
      <alignment horizontal="center" shrinkToFit="1"/>
    </xf>
    <xf numFmtId="0" fontId="1" fillId="0" borderId="58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0" fontId="35" fillId="2" borderId="16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wrapText="1" shrinkToFit="1"/>
    </xf>
    <xf numFmtId="0" fontId="35" fillId="3" borderId="7" xfId="0" applyFont="1" applyFill="1" applyBorder="1" applyAlignment="1">
      <alignment horizontal="center" wrapText="1" shrinkToFit="1"/>
    </xf>
    <xf numFmtId="0" fontId="35" fillId="3" borderId="8" xfId="0" applyFont="1" applyFill="1" applyBorder="1" applyAlignment="1">
      <alignment horizontal="center" wrapText="1" shrinkToFit="1"/>
    </xf>
    <xf numFmtId="0" fontId="35" fillId="3" borderId="8" xfId="0" applyFont="1" applyFill="1" applyBorder="1" applyAlignment="1">
      <alignment horizontal="center" shrinkToFit="1"/>
    </xf>
    <xf numFmtId="0" fontId="35" fillId="3" borderId="35" xfId="0" applyFont="1" applyFill="1" applyBorder="1" applyAlignment="1">
      <alignment horizontal="center" shrinkToFit="1"/>
    </xf>
    <xf numFmtId="0" fontId="35" fillId="3" borderId="46" xfId="0" applyFont="1" applyFill="1" applyBorder="1" applyAlignment="1">
      <alignment horizontal="center" wrapText="1" shrinkToFit="1"/>
    </xf>
    <xf numFmtId="0" fontId="35" fillId="3" borderId="45" xfId="0" applyFont="1" applyFill="1" applyBorder="1" applyAlignment="1">
      <alignment horizontal="center" wrapText="1" shrinkToFit="1"/>
    </xf>
    <xf numFmtId="0" fontId="35" fillId="3" borderId="46" xfId="0" applyFont="1" applyFill="1" applyBorder="1" applyAlignment="1">
      <alignment horizontal="center" shrinkToFit="1"/>
    </xf>
    <xf numFmtId="0" fontId="35" fillId="3" borderId="47" xfId="0" applyFont="1" applyFill="1" applyBorder="1" applyAlignment="1">
      <alignment horizontal="center" shrinkToFit="1"/>
    </xf>
    <xf numFmtId="0" fontId="35" fillId="3" borderId="35" xfId="0" applyFont="1" applyFill="1" applyBorder="1" applyAlignment="1">
      <alignment horizontal="center" wrapText="1" shrinkToFit="1"/>
    </xf>
    <xf numFmtId="0" fontId="34" fillId="0" borderId="0" xfId="0" applyFont="1" applyBorder="1" applyAlignment="1">
      <alignment horizontal="center"/>
    </xf>
    <xf numFmtId="0" fontId="35" fillId="2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35" fillId="2" borderId="5" xfId="0" applyFont="1" applyFill="1" applyBorder="1" applyAlignment="1">
      <alignment horizontal="center"/>
    </xf>
    <xf numFmtId="0" fontId="35" fillId="3" borderId="8" xfId="0" applyFont="1" applyFill="1" applyBorder="1" applyAlignment="1">
      <alignment horizontal="center" wrapText="1"/>
    </xf>
    <xf numFmtId="0" fontId="35" fillId="3" borderId="7" xfId="0" applyFont="1" applyFill="1" applyBorder="1" applyAlignment="1">
      <alignment horizontal="center" wrapText="1"/>
    </xf>
    <xf numFmtId="0" fontId="35" fillId="3" borderId="7" xfId="0" applyFont="1" applyFill="1" applyBorder="1" applyAlignment="1">
      <alignment horizontal="center" shrinkToFit="1"/>
    </xf>
    <xf numFmtId="0" fontId="40" fillId="8" borderId="49" xfId="0" applyFont="1" applyFill="1" applyBorder="1" applyAlignment="1">
      <alignment horizontal="center" vertical="center"/>
    </xf>
    <xf numFmtId="0" fontId="40" fillId="8" borderId="48" xfId="0" applyFont="1" applyFill="1" applyBorder="1" applyAlignment="1">
      <alignment horizontal="center" vertical="center"/>
    </xf>
    <xf numFmtId="0" fontId="47" fillId="7" borderId="15" xfId="0" applyFont="1" applyFill="1" applyBorder="1" applyAlignment="1">
      <alignment horizontal="center" vertical="center"/>
    </xf>
    <xf numFmtId="0" fontId="40" fillId="8" borderId="28" xfId="0" applyFont="1" applyFill="1" applyBorder="1" applyAlignment="1">
      <alignment horizontal="center" vertical="center"/>
    </xf>
    <xf numFmtId="0" fontId="40" fillId="8" borderId="49" xfId="0" applyFont="1" applyFill="1" applyBorder="1" applyAlignment="1">
      <alignment horizontal="center" vertical="center" wrapText="1"/>
    </xf>
    <xf numFmtId="0" fontId="40" fillId="8" borderId="48" xfId="0" applyFont="1" applyFill="1" applyBorder="1" applyAlignment="1">
      <alignment horizontal="center" vertical="center" wrapText="1"/>
    </xf>
    <xf numFmtId="0" fontId="47" fillId="8" borderId="2" xfId="0" applyFont="1" applyFill="1" applyBorder="1" applyAlignment="1">
      <alignment vertical="center"/>
    </xf>
    <xf numFmtId="0" fontId="47" fillId="8" borderId="54" xfId="0" applyFont="1" applyFill="1" applyBorder="1" applyAlignment="1">
      <alignment vertical="center"/>
    </xf>
    <xf numFmtId="0" fontId="38" fillId="7" borderId="2" xfId="0" applyFont="1" applyFill="1" applyBorder="1" applyAlignment="1">
      <alignment horizontal="center" vertical="center"/>
    </xf>
    <xf numFmtId="0" fontId="40" fillId="7" borderId="0" xfId="0" applyFont="1" applyFill="1" applyAlignment="1">
      <alignment vertical="center"/>
    </xf>
    <xf numFmtId="0" fontId="41" fillId="7" borderId="2" xfId="0" applyFont="1" applyFill="1" applyBorder="1" applyAlignment="1">
      <alignment vertical="center"/>
    </xf>
    <xf numFmtId="0" fontId="41" fillId="7" borderId="26" xfId="0" applyFont="1" applyFill="1" applyBorder="1" applyAlignment="1">
      <alignment vertical="center"/>
    </xf>
    <xf numFmtId="0" fontId="40" fillId="7" borderId="19" xfId="0" applyFont="1" applyFill="1" applyBorder="1" applyAlignment="1">
      <alignment vertical="center" wrapText="1"/>
    </xf>
    <xf numFmtId="0" fontId="40" fillId="7" borderId="48" xfId="0" applyFont="1" applyFill="1" applyBorder="1" applyAlignment="1">
      <alignment vertical="center" wrapText="1"/>
    </xf>
    <xf numFmtId="0" fontId="42" fillId="7" borderId="49" xfId="0" applyFont="1" applyFill="1" applyBorder="1" applyAlignment="1">
      <alignment horizontal="center" vertical="center"/>
    </xf>
    <xf numFmtId="0" fontId="42" fillId="7" borderId="48" xfId="0" applyFont="1" applyFill="1" applyBorder="1" applyAlignment="1">
      <alignment horizontal="center" vertical="center"/>
    </xf>
    <xf numFmtId="0" fontId="43" fillId="8" borderId="49" xfId="0" applyFont="1" applyFill="1" applyBorder="1" applyAlignment="1">
      <alignment horizontal="center" vertical="center"/>
    </xf>
    <xf numFmtId="0" fontId="43" fillId="8" borderId="48" xfId="0" applyFont="1" applyFill="1" applyBorder="1" applyAlignment="1">
      <alignment horizontal="center" vertical="center"/>
    </xf>
  </cellXfs>
  <cellStyles count="16">
    <cellStyle name="Comma" xfId="1" builtinId="3"/>
    <cellStyle name="Comma [0]" xfId="2" builtinId="6"/>
    <cellStyle name="Comma [0] 2" xfId="4"/>
    <cellStyle name="Comma 10" xfId="13"/>
    <cellStyle name="Comma 11" xfId="14"/>
    <cellStyle name="Comma 12" xfId="15"/>
    <cellStyle name="Comma 2" xfId="3"/>
    <cellStyle name="Comma 3" xfId="6"/>
    <cellStyle name="Comma 4" xfId="7"/>
    <cellStyle name="Comma 5" xfId="8"/>
    <cellStyle name="Comma 6" xfId="9"/>
    <cellStyle name="Comma 7" xfId="10"/>
    <cellStyle name="Comma 8" xfId="11"/>
    <cellStyle name="Comma 9" xfId="12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Months Students</a:t>
            </a:r>
            <a:r>
              <a:rPr lang="en-US" baseline="0"/>
              <a:t> Stay in Sweden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'1. Summary by Subprogrammes'!$O$10:$O$23</c:f>
              <c:numCache>
                <c:formatCode>_-* #,##0_-;\-* #,##0_-;_-* "-"_-;_-@_-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258672"/>
        <c:axId val="158259064"/>
      </c:barChart>
      <c:catAx>
        <c:axId val="1582586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9064"/>
        <c:crosses val="autoZero"/>
        <c:auto val="1"/>
        <c:lblAlgn val="ctr"/>
        <c:lblOffset val="100"/>
        <c:noMultiLvlLbl val="0"/>
      </c:catAx>
      <c:valAx>
        <c:axId val="1582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24</xdr:row>
      <xdr:rowOff>187325</xdr:rowOff>
    </xdr:from>
    <xdr:to>
      <xdr:col>22</xdr:col>
      <xdr:colOff>269875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6"/>
  <sheetViews>
    <sheetView topLeftCell="A2" zoomScale="85" zoomScaleNormal="85" zoomScaleSheetLayoutView="100" workbookViewId="0">
      <selection activeCell="U24" sqref="U24"/>
    </sheetView>
  </sheetViews>
  <sheetFormatPr defaultColWidth="8.77734375" defaultRowHeight="14.4" x14ac:dyDescent="0.3"/>
  <cols>
    <col min="1" max="1" width="5.21875" style="96" customWidth="1"/>
    <col min="2" max="2" width="21" style="96" customWidth="1"/>
    <col min="3" max="3" width="12.77734375" style="96" customWidth="1"/>
    <col min="4" max="4" width="10.88671875" style="96" customWidth="1"/>
    <col min="5" max="5" width="12.21875" style="96" customWidth="1"/>
    <col min="6" max="6" width="12.5546875" style="96" customWidth="1"/>
    <col min="7" max="7" width="11.5546875" style="96" customWidth="1"/>
    <col min="8" max="8" width="11.77734375" style="96" customWidth="1"/>
    <col min="9" max="9" width="12.109375" style="96" customWidth="1"/>
    <col min="10" max="10" width="14" style="96" customWidth="1"/>
    <col min="11" max="11" width="12.33203125" style="96" customWidth="1"/>
    <col min="12" max="12" width="11.88671875" style="96" customWidth="1"/>
    <col min="13" max="13" width="11.77734375" style="96" customWidth="1"/>
    <col min="14" max="14" width="12.21875" style="96" customWidth="1"/>
    <col min="15" max="15" width="8.77734375" style="96"/>
    <col min="16" max="16" width="10.5546875" style="96" bestFit="1" customWidth="1"/>
    <col min="17" max="28" width="8.77734375" style="96"/>
    <col min="29" max="29" width="12.21875" style="96" customWidth="1"/>
    <col min="30" max="30" width="11.88671875" style="96" customWidth="1"/>
    <col min="31" max="32" width="8.77734375" style="96"/>
    <col min="33" max="33" width="11.6640625" style="96" customWidth="1"/>
    <col min="34" max="16384" width="8.77734375" style="96"/>
  </cols>
  <sheetData>
    <row r="1" spans="1:33" ht="14.55" customHeight="1" x14ac:dyDescent="0.35">
      <c r="A1" s="575" t="s">
        <v>131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7"/>
    </row>
    <row r="2" spans="1:33" ht="15" thickBot="1" x14ac:dyDescent="0.35">
      <c r="A2" s="578" t="s">
        <v>159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80"/>
    </row>
    <row r="3" spans="1:33" ht="18" x14ac:dyDescent="0.35">
      <c r="A3" s="575"/>
      <c r="B3" s="576"/>
      <c r="C3" s="576"/>
      <c r="D3" s="576"/>
      <c r="E3" s="576"/>
      <c r="F3" s="576"/>
      <c r="G3" s="576"/>
      <c r="H3" s="576"/>
      <c r="I3" s="576"/>
      <c r="J3" s="518"/>
      <c r="K3" s="518"/>
      <c r="L3" s="518"/>
      <c r="M3" s="518"/>
      <c r="N3" s="310"/>
    </row>
    <row r="4" spans="1:33" ht="15" thickBot="1" x14ac:dyDescent="0.35">
      <c r="A4" s="398" t="s">
        <v>177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"/>
    </row>
    <row r="5" spans="1:33" x14ac:dyDescent="0.3">
      <c r="A5" s="601" t="s">
        <v>169</v>
      </c>
      <c r="B5" s="602"/>
      <c r="C5" s="605" t="s">
        <v>170</v>
      </c>
      <c r="D5" s="605"/>
      <c r="E5" s="605"/>
      <c r="F5" s="429"/>
      <c r="G5" s="429"/>
      <c r="H5" s="429"/>
      <c r="I5" s="429"/>
      <c r="J5" s="429"/>
      <c r="K5" s="429"/>
      <c r="L5" s="429"/>
      <c r="M5" s="429"/>
      <c r="N5" s="430"/>
    </row>
    <row r="6" spans="1:33" x14ac:dyDescent="0.3">
      <c r="A6" s="571" t="s">
        <v>30</v>
      </c>
      <c r="B6" s="572"/>
      <c r="C6" s="603" t="s">
        <v>157</v>
      </c>
      <c r="D6" s="603"/>
      <c r="E6" s="603"/>
      <c r="F6" s="431"/>
      <c r="G6" s="431"/>
      <c r="H6" s="431"/>
      <c r="I6" s="431"/>
      <c r="J6" s="431"/>
      <c r="K6" s="431"/>
      <c r="L6" s="431"/>
      <c r="M6" s="431"/>
      <c r="N6" s="432"/>
    </row>
    <row r="7" spans="1:33" ht="15" thickBot="1" x14ac:dyDescent="0.35">
      <c r="A7" s="573" t="s">
        <v>168</v>
      </c>
      <c r="B7" s="574"/>
      <c r="C7" s="604" t="s">
        <v>82</v>
      </c>
      <c r="D7" s="604"/>
      <c r="E7" s="604"/>
      <c r="F7" s="431"/>
      <c r="G7" s="431"/>
      <c r="H7" s="431"/>
      <c r="I7" s="431"/>
      <c r="J7" s="431"/>
      <c r="K7" s="431"/>
      <c r="L7" s="431"/>
      <c r="M7" s="431"/>
      <c r="N7" s="432"/>
    </row>
    <row r="8" spans="1:33" ht="16.2" thickBot="1" x14ac:dyDescent="0.35">
      <c r="A8" s="583"/>
      <c r="B8" s="584"/>
      <c r="C8" s="585" t="s">
        <v>156</v>
      </c>
      <c r="D8" s="586"/>
      <c r="E8" s="586"/>
      <c r="F8" s="586"/>
      <c r="G8" s="587"/>
      <c r="H8" s="587"/>
      <c r="I8" s="587"/>
      <c r="J8" s="588"/>
      <c r="K8" s="588"/>
      <c r="L8" s="588"/>
      <c r="M8" s="588"/>
      <c r="N8" s="589"/>
      <c r="O8" s="410"/>
      <c r="P8" s="410"/>
    </row>
    <row r="9" spans="1:33" ht="54" customHeight="1" thickBot="1" x14ac:dyDescent="0.35">
      <c r="A9" s="590" t="s">
        <v>139</v>
      </c>
      <c r="B9" s="591"/>
      <c r="C9" s="592" t="s">
        <v>148</v>
      </c>
      <c r="D9" s="593"/>
      <c r="E9" s="593"/>
      <c r="F9" s="594"/>
      <c r="G9" s="595" t="s">
        <v>150</v>
      </c>
      <c r="H9" s="596"/>
      <c r="I9" s="596"/>
      <c r="J9" s="597"/>
      <c r="K9" s="598" t="s">
        <v>151</v>
      </c>
      <c r="L9" s="599"/>
      <c r="M9" s="599"/>
      <c r="N9" s="600"/>
      <c r="O9" s="410"/>
      <c r="P9" s="410"/>
      <c r="Y9" s="96">
        <v>2045800</v>
      </c>
      <c r="Z9" s="96">
        <v>2131400</v>
      </c>
      <c r="AA9" s="96">
        <v>486000</v>
      </c>
      <c r="AB9" s="96">
        <v>0</v>
      </c>
      <c r="AC9" s="96">
        <v>2617400</v>
      </c>
      <c r="AD9" s="96">
        <v>3774200</v>
      </c>
      <c r="AE9" s="96">
        <v>889000</v>
      </c>
      <c r="AF9" s="96">
        <v>0</v>
      </c>
      <c r="AG9" s="96">
        <v>4663000</v>
      </c>
    </row>
    <row r="10" spans="1:33" ht="28.5" customHeight="1" x14ac:dyDescent="0.3">
      <c r="A10" s="399" t="s">
        <v>167</v>
      </c>
      <c r="B10" s="400"/>
      <c r="C10" s="446" t="s">
        <v>134</v>
      </c>
      <c r="D10" s="406" t="s">
        <v>135</v>
      </c>
      <c r="E10" s="406" t="s">
        <v>136</v>
      </c>
      <c r="F10" s="445" t="s">
        <v>3</v>
      </c>
      <c r="G10" s="401" t="s">
        <v>134</v>
      </c>
      <c r="H10" s="401" t="s">
        <v>135</v>
      </c>
      <c r="I10" s="401" t="s">
        <v>136</v>
      </c>
      <c r="J10" s="401" t="s">
        <v>149</v>
      </c>
      <c r="K10" s="401" t="s">
        <v>134</v>
      </c>
      <c r="L10" s="401" t="s">
        <v>135</v>
      </c>
      <c r="M10" s="401" t="s">
        <v>136</v>
      </c>
      <c r="N10" s="402" t="s">
        <v>152</v>
      </c>
      <c r="O10" s="411"/>
      <c r="P10" s="410"/>
      <c r="R10" s="412"/>
      <c r="Y10" s="96">
        <v>0</v>
      </c>
      <c r="Z10" s="96">
        <v>448000</v>
      </c>
      <c r="AA10" s="96">
        <v>0</v>
      </c>
      <c r="AB10" s="96">
        <v>0</v>
      </c>
      <c r="AC10" s="96">
        <v>448000</v>
      </c>
      <c r="AD10" s="96">
        <v>448000</v>
      </c>
      <c r="AE10" s="96">
        <v>0</v>
      </c>
      <c r="AF10" s="96">
        <v>0</v>
      </c>
      <c r="AG10" s="96">
        <v>448000</v>
      </c>
    </row>
    <row r="11" spans="1:33" s="409" customFormat="1" ht="30" customHeight="1" x14ac:dyDescent="0.3">
      <c r="A11" s="442">
        <v>1</v>
      </c>
      <c r="B11" s="447" t="s">
        <v>138</v>
      </c>
      <c r="C11" s="433">
        <f>'01_RM'!C31</f>
        <v>1642800</v>
      </c>
      <c r="D11" s="408">
        <f>'01_RM'!C40</f>
        <v>403000</v>
      </c>
      <c r="E11" s="408">
        <f>'01_RM'!C42</f>
        <v>0</v>
      </c>
      <c r="F11" s="433">
        <f>C11+D11+E11</f>
        <v>2045800</v>
      </c>
      <c r="G11" s="433">
        <f>'01_RM'!I31</f>
        <v>2131400</v>
      </c>
      <c r="H11" s="433">
        <f>'01_RM'!I40</f>
        <v>486000</v>
      </c>
      <c r="I11" s="433">
        <f>'01_RM'!I42</f>
        <v>0</v>
      </c>
      <c r="J11" s="433">
        <f>G11+H11+I11</f>
        <v>2617400</v>
      </c>
      <c r="K11" s="433">
        <f>'01_RM'!K31</f>
        <v>3774200</v>
      </c>
      <c r="L11" s="433">
        <f>D11+H11</f>
        <v>889000</v>
      </c>
      <c r="M11" s="433">
        <f>E11+I11</f>
        <v>0</v>
      </c>
      <c r="N11" s="434">
        <f>'01_RM'!K44</f>
        <v>4663000</v>
      </c>
      <c r="O11" s="411"/>
      <c r="P11" s="411"/>
      <c r="Q11" s="144"/>
      <c r="R11" s="412"/>
      <c r="Y11" s="409">
        <v>0</v>
      </c>
      <c r="Z11" s="409">
        <v>279400</v>
      </c>
      <c r="AA11" s="409">
        <v>993450</v>
      </c>
      <c r="AB11" s="409">
        <v>567000</v>
      </c>
      <c r="AC11" s="409">
        <v>1839850</v>
      </c>
      <c r="AD11" s="409">
        <v>279400</v>
      </c>
      <c r="AE11" s="409">
        <v>993450</v>
      </c>
      <c r="AF11" s="409">
        <v>567000</v>
      </c>
      <c r="AG11" s="409">
        <v>1840000</v>
      </c>
    </row>
    <row r="12" spans="1:33" s="409" customFormat="1" ht="16.95" customHeight="1" x14ac:dyDescent="0.3">
      <c r="A12" s="442">
        <v>2</v>
      </c>
      <c r="B12" s="407" t="s">
        <v>140</v>
      </c>
      <c r="C12" s="433">
        <f>'02_Library'!C31</f>
        <v>0</v>
      </c>
      <c r="D12" s="408">
        <f>'02_Library'!C40</f>
        <v>0</v>
      </c>
      <c r="E12" s="408">
        <f>'02_Library'!C42</f>
        <v>0</v>
      </c>
      <c r="F12" s="433">
        <f t="shared" ref="F12:F22" si="0">C12+D12+E12</f>
        <v>0</v>
      </c>
      <c r="G12" s="433">
        <f>'02_Library'!I31</f>
        <v>448000</v>
      </c>
      <c r="H12" s="433">
        <f>'02_Library'!I40</f>
        <v>0</v>
      </c>
      <c r="I12" s="433">
        <f>'02_Library'!I42</f>
        <v>0</v>
      </c>
      <c r="J12" s="433">
        <f t="shared" ref="J12:J23" si="1">G12+H12+I12</f>
        <v>448000</v>
      </c>
      <c r="K12" s="433">
        <f t="shared" ref="K12:K22" si="2">C12+G12</f>
        <v>448000</v>
      </c>
      <c r="L12" s="433">
        <f t="shared" ref="L12:L23" si="3">D12+H12</f>
        <v>0</v>
      </c>
      <c r="M12" s="433">
        <f t="shared" ref="M12:M22" si="4">E12+I12</f>
        <v>0</v>
      </c>
      <c r="N12" s="434">
        <f t="shared" ref="N12:N22" si="5">K12+L12+M12</f>
        <v>448000</v>
      </c>
      <c r="O12" s="411"/>
      <c r="P12" s="411"/>
      <c r="Q12" s="144"/>
      <c r="R12" s="412"/>
      <c r="Y12" s="409">
        <v>78000</v>
      </c>
      <c r="Z12" s="409">
        <v>1112600</v>
      </c>
      <c r="AA12" s="409">
        <v>125000</v>
      </c>
      <c r="AB12" s="409">
        <v>270000</v>
      </c>
      <c r="AC12" s="409">
        <v>1507600</v>
      </c>
      <c r="AD12" s="409">
        <v>1136600</v>
      </c>
      <c r="AE12" s="409">
        <v>125000</v>
      </c>
      <c r="AF12" s="409">
        <v>324000</v>
      </c>
      <c r="AG12" s="409">
        <v>1585600</v>
      </c>
    </row>
    <row r="13" spans="1:33" s="409" customFormat="1" ht="16.95" customHeight="1" x14ac:dyDescent="0.3">
      <c r="A13" s="442">
        <v>3</v>
      </c>
      <c r="B13" s="407" t="s">
        <v>141</v>
      </c>
      <c r="C13" s="433">
        <f>'03_Mathematics'!C31</f>
        <v>0</v>
      </c>
      <c r="D13" s="408">
        <f>'03_Mathematics'!C40</f>
        <v>0</v>
      </c>
      <c r="E13" s="408">
        <f>'03_Mathematics'!C42</f>
        <v>0</v>
      </c>
      <c r="F13" s="433">
        <f t="shared" si="0"/>
        <v>0</v>
      </c>
      <c r="G13" s="433">
        <f>'03_Mathematics'!I31</f>
        <v>279400</v>
      </c>
      <c r="H13" s="433">
        <f>'03_Mathematics'!I40</f>
        <v>993450</v>
      </c>
      <c r="I13" s="433">
        <f>'03_Mathematics'!I42</f>
        <v>567000</v>
      </c>
      <c r="J13" s="433">
        <f t="shared" si="1"/>
        <v>1839850</v>
      </c>
      <c r="K13" s="433">
        <f t="shared" si="2"/>
        <v>279400</v>
      </c>
      <c r="L13" s="433">
        <f t="shared" si="3"/>
        <v>993450</v>
      </c>
      <c r="M13" s="433">
        <f t="shared" si="4"/>
        <v>567000</v>
      </c>
      <c r="N13" s="434">
        <f>ROUND((K13+L13+M13),-3)</f>
        <v>1840000</v>
      </c>
      <c r="O13" s="411"/>
      <c r="P13" s="411"/>
      <c r="Q13" s="556"/>
      <c r="R13" s="412"/>
      <c r="Y13" s="409">
        <v>0</v>
      </c>
      <c r="Z13" s="409">
        <v>699900</v>
      </c>
      <c r="AA13" s="409">
        <v>1402750</v>
      </c>
      <c r="AB13" s="409">
        <v>180000</v>
      </c>
      <c r="AC13" s="409">
        <v>2282650</v>
      </c>
      <c r="AD13" s="409">
        <v>699900</v>
      </c>
      <c r="AE13" s="409">
        <v>1402750</v>
      </c>
      <c r="AF13" s="409">
        <v>180000</v>
      </c>
      <c r="AG13" s="409">
        <v>2283000</v>
      </c>
    </row>
    <row r="14" spans="1:33" s="409" customFormat="1" ht="16.95" customHeight="1" x14ac:dyDescent="0.3">
      <c r="A14" s="442">
        <v>4</v>
      </c>
      <c r="B14" s="407" t="s">
        <v>142</v>
      </c>
      <c r="C14" s="433">
        <f>'04_MBB'!C31</f>
        <v>24000</v>
      </c>
      <c r="D14" s="408">
        <f>'04_MBB'!C40</f>
        <v>0</v>
      </c>
      <c r="E14" s="408">
        <f>'04_MBB'!C42</f>
        <v>54000</v>
      </c>
      <c r="F14" s="433">
        <f t="shared" si="0"/>
        <v>78000</v>
      </c>
      <c r="G14" s="433">
        <f>'04_MBB'!I31</f>
        <v>1112600</v>
      </c>
      <c r="H14" s="433">
        <f>'04_MBB'!I40</f>
        <v>125000</v>
      </c>
      <c r="I14" s="433">
        <f>'04_MBB'!I42</f>
        <v>270000</v>
      </c>
      <c r="J14" s="433">
        <f t="shared" si="1"/>
        <v>1507600</v>
      </c>
      <c r="K14" s="433">
        <f t="shared" si="2"/>
        <v>1136600</v>
      </c>
      <c r="L14" s="433">
        <f t="shared" si="3"/>
        <v>125000</v>
      </c>
      <c r="M14" s="433">
        <f t="shared" si="4"/>
        <v>324000</v>
      </c>
      <c r="N14" s="434">
        <f t="shared" si="5"/>
        <v>1585600</v>
      </c>
      <c r="O14" s="411"/>
      <c r="P14" s="411"/>
      <c r="Q14" s="144"/>
      <c r="R14" s="412"/>
      <c r="Y14" s="409">
        <v>882500</v>
      </c>
      <c r="Z14" s="409">
        <v>110000</v>
      </c>
      <c r="AA14" s="409">
        <v>415000</v>
      </c>
      <c r="AB14" s="409">
        <v>0</v>
      </c>
      <c r="AC14" s="409">
        <v>525000</v>
      </c>
      <c r="AD14" s="409">
        <v>992500</v>
      </c>
      <c r="AE14" s="409">
        <v>415000</v>
      </c>
      <c r="AF14" s="409">
        <v>0</v>
      </c>
      <c r="AG14" s="409">
        <v>1407000</v>
      </c>
    </row>
    <row r="15" spans="1:33" s="409" customFormat="1" ht="16.95" customHeight="1" x14ac:dyDescent="0.3">
      <c r="A15" s="442">
        <v>5</v>
      </c>
      <c r="B15" s="407" t="s">
        <v>70</v>
      </c>
      <c r="C15" s="433">
        <f>'05_ENGAGE'!C31</f>
        <v>0</v>
      </c>
      <c r="D15" s="408">
        <f>'05_ENGAGE'!C40</f>
        <v>0</v>
      </c>
      <c r="E15" s="408">
        <f>'05_ENGAGE'!C42</f>
        <v>0</v>
      </c>
      <c r="F15" s="433">
        <f t="shared" si="0"/>
        <v>0</v>
      </c>
      <c r="G15" s="433">
        <f>'05_ENGAGE'!I31</f>
        <v>699900</v>
      </c>
      <c r="H15" s="433">
        <f>'05_ENGAGE'!I40</f>
        <v>1402750</v>
      </c>
      <c r="I15" s="433">
        <f>'05_ENGAGE'!I42</f>
        <v>180000</v>
      </c>
      <c r="J15" s="433">
        <f t="shared" si="1"/>
        <v>2282650</v>
      </c>
      <c r="K15" s="433">
        <f t="shared" si="2"/>
        <v>699900</v>
      </c>
      <c r="L15" s="433">
        <f t="shared" si="3"/>
        <v>1402750</v>
      </c>
      <c r="M15" s="433">
        <f t="shared" si="4"/>
        <v>180000</v>
      </c>
      <c r="N15" s="434">
        <f>ROUND((K15+L15+M15),-3)</f>
        <v>2283000</v>
      </c>
      <c r="O15" s="411"/>
      <c r="P15" s="411"/>
      <c r="Q15" s="144"/>
      <c r="R15" s="412"/>
      <c r="Y15" s="409">
        <v>1416500</v>
      </c>
      <c r="Z15" s="409">
        <v>696100</v>
      </c>
      <c r="AA15" s="409">
        <v>885000</v>
      </c>
      <c r="AB15" s="409">
        <v>348000</v>
      </c>
      <c r="AC15" s="409">
        <v>1929100</v>
      </c>
      <c r="AD15" s="409">
        <v>1836600</v>
      </c>
      <c r="AE15" s="409">
        <v>885000</v>
      </c>
      <c r="AF15" s="409">
        <v>624000</v>
      </c>
      <c r="AG15" s="409">
        <v>3345600</v>
      </c>
    </row>
    <row r="16" spans="1:33" s="409" customFormat="1" ht="16.95" customHeight="1" x14ac:dyDescent="0.3">
      <c r="A16" s="442">
        <v>6</v>
      </c>
      <c r="B16" s="407" t="s">
        <v>143</v>
      </c>
      <c r="C16" s="433">
        <f>'06_TOURISM'!C31</f>
        <v>882500</v>
      </c>
      <c r="D16" s="408">
        <f>'06_TOURISM'!C40</f>
        <v>0</v>
      </c>
      <c r="E16" s="408">
        <f>'06_TOURISM'!C42</f>
        <v>0</v>
      </c>
      <c r="F16" s="433">
        <f t="shared" si="0"/>
        <v>882500</v>
      </c>
      <c r="G16" s="433">
        <f>'06_TOURISM'!I31</f>
        <v>110000</v>
      </c>
      <c r="H16" s="433">
        <f>ROUND(('06_TOURISM'!I40),-3)</f>
        <v>415000</v>
      </c>
      <c r="I16" s="433">
        <f>'06_TOURISM'!I42</f>
        <v>0</v>
      </c>
      <c r="J16" s="433">
        <f>ROUND((G16+H16+I16),-3)</f>
        <v>525000</v>
      </c>
      <c r="K16" s="433">
        <f t="shared" si="2"/>
        <v>992500</v>
      </c>
      <c r="L16" s="433">
        <f>ROUND((D16+H16),-3)</f>
        <v>415000</v>
      </c>
      <c r="M16" s="433">
        <f t="shared" si="4"/>
        <v>0</v>
      </c>
      <c r="N16" s="434">
        <f>'06_TOURISM'!K44</f>
        <v>1407000</v>
      </c>
      <c r="O16" s="411"/>
      <c r="P16" s="411"/>
      <c r="Q16" s="144"/>
      <c r="R16" s="412"/>
      <c r="Y16" s="409">
        <v>2573400</v>
      </c>
      <c r="Z16" s="409">
        <v>151500</v>
      </c>
      <c r="AA16" s="409">
        <v>496000</v>
      </c>
      <c r="AB16" s="409">
        <v>432000</v>
      </c>
      <c r="AC16" s="409">
        <v>1079500</v>
      </c>
      <c r="AD16" s="409">
        <v>2724900</v>
      </c>
      <c r="AE16" s="409">
        <v>496000</v>
      </c>
      <c r="AF16" s="409">
        <v>432000</v>
      </c>
      <c r="AG16" s="409">
        <v>3652900</v>
      </c>
    </row>
    <row r="17" spans="1:33" s="409" customFormat="1" ht="16.95" customHeight="1" x14ac:dyDescent="0.3">
      <c r="A17" s="442">
        <v>7</v>
      </c>
      <c r="B17" s="407" t="s">
        <v>144</v>
      </c>
      <c r="C17" s="433">
        <f>'07_Marine Science'!C31</f>
        <v>1140500</v>
      </c>
      <c r="D17" s="408">
        <f>'07_Marine Science'!C40</f>
        <v>0</v>
      </c>
      <c r="E17" s="408">
        <f>'07_Marine Science'!C42</f>
        <v>276000</v>
      </c>
      <c r="F17" s="433">
        <f t="shared" si="0"/>
        <v>1416500</v>
      </c>
      <c r="G17" s="433">
        <f>'07_Marine Science'!I31</f>
        <v>696100</v>
      </c>
      <c r="H17" s="433">
        <f>'07_Marine Science'!I40</f>
        <v>885000</v>
      </c>
      <c r="I17" s="433">
        <f>'07_Marine Science'!I42</f>
        <v>348000</v>
      </c>
      <c r="J17" s="433">
        <f t="shared" si="1"/>
        <v>1929100</v>
      </c>
      <c r="K17" s="433">
        <f t="shared" si="2"/>
        <v>1836600</v>
      </c>
      <c r="L17" s="433">
        <f t="shared" si="3"/>
        <v>885000</v>
      </c>
      <c r="M17" s="433">
        <f t="shared" si="4"/>
        <v>624000</v>
      </c>
      <c r="N17" s="434">
        <f>(K17+L17+M17)</f>
        <v>3345600</v>
      </c>
      <c r="O17" s="411"/>
      <c r="P17" s="411"/>
      <c r="Q17" s="144"/>
      <c r="R17" s="412"/>
      <c r="Y17" s="409">
        <v>1403000</v>
      </c>
      <c r="Z17" s="409">
        <v>816500</v>
      </c>
      <c r="AA17" s="409">
        <v>430000</v>
      </c>
      <c r="AB17" s="409">
        <v>80000</v>
      </c>
      <c r="AC17" s="409">
        <v>1326500</v>
      </c>
      <c r="AD17" s="409">
        <v>2219500</v>
      </c>
      <c r="AE17" s="409">
        <v>430000</v>
      </c>
      <c r="AF17" s="409">
        <v>80000</v>
      </c>
      <c r="AG17" s="409">
        <v>2729500</v>
      </c>
    </row>
    <row r="18" spans="1:33" s="409" customFormat="1" ht="16.95" customHeight="1" x14ac:dyDescent="0.3">
      <c r="A18" s="442">
        <v>8</v>
      </c>
      <c r="B18" s="407" t="s">
        <v>100</v>
      </c>
      <c r="C18" s="433">
        <f>'08_Food Security'!C31</f>
        <v>2573400</v>
      </c>
      <c r="D18" s="408">
        <f>'08_Food Security'!C40</f>
        <v>0</v>
      </c>
      <c r="E18" s="408">
        <f>'08_Food Security'!C42</f>
        <v>0</v>
      </c>
      <c r="F18" s="433">
        <f t="shared" si="0"/>
        <v>2573400</v>
      </c>
      <c r="G18" s="433">
        <f>'08_Food Security'!I31</f>
        <v>151500</v>
      </c>
      <c r="H18" s="433">
        <f>'08_Food Security'!I40</f>
        <v>496000</v>
      </c>
      <c r="I18" s="433">
        <f>'08_Food Security'!I42</f>
        <v>432000</v>
      </c>
      <c r="J18" s="433">
        <f t="shared" si="1"/>
        <v>1079500</v>
      </c>
      <c r="K18" s="433">
        <f t="shared" si="2"/>
        <v>2724900</v>
      </c>
      <c r="L18" s="433">
        <f t="shared" si="3"/>
        <v>496000</v>
      </c>
      <c r="M18" s="433">
        <f t="shared" si="4"/>
        <v>432000</v>
      </c>
      <c r="N18" s="434">
        <f t="shared" si="5"/>
        <v>3652900</v>
      </c>
      <c r="O18" s="411"/>
      <c r="P18" s="411"/>
      <c r="Q18" s="556"/>
      <c r="R18" s="412"/>
      <c r="Y18" s="409">
        <v>1150000</v>
      </c>
      <c r="Z18" s="409">
        <v>449000</v>
      </c>
      <c r="AA18" s="409">
        <v>350000</v>
      </c>
      <c r="AB18" s="409">
        <v>261000</v>
      </c>
      <c r="AC18" s="409">
        <v>1060000</v>
      </c>
      <c r="AD18" s="409">
        <v>1212000</v>
      </c>
      <c r="AE18" s="409">
        <v>350000</v>
      </c>
      <c r="AF18" s="409">
        <v>648000</v>
      </c>
      <c r="AG18" s="409">
        <v>2210000</v>
      </c>
    </row>
    <row r="19" spans="1:33" s="409" customFormat="1" ht="16.95" customHeight="1" x14ac:dyDescent="0.3">
      <c r="A19" s="442">
        <v>9</v>
      </c>
      <c r="B19" s="407" t="s">
        <v>145</v>
      </c>
      <c r="C19" s="433">
        <f>'09_iGRID'!C31</f>
        <v>1403000</v>
      </c>
      <c r="D19" s="408">
        <f>'09_iGRID'!C40</f>
        <v>0</v>
      </c>
      <c r="E19" s="408">
        <f>'09_iGRID'!C42</f>
        <v>0</v>
      </c>
      <c r="F19" s="433">
        <f t="shared" si="0"/>
        <v>1403000</v>
      </c>
      <c r="G19" s="433">
        <f>'09_iGRID'!I31</f>
        <v>816500</v>
      </c>
      <c r="H19" s="433">
        <f>'09_iGRID'!I40</f>
        <v>430000</v>
      </c>
      <c r="I19" s="433">
        <f>'09_iGRID'!I42</f>
        <v>80000</v>
      </c>
      <c r="J19" s="433">
        <f t="shared" si="1"/>
        <v>1326500</v>
      </c>
      <c r="K19" s="433">
        <f t="shared" si="2"/>
        <v>2219500</v>
      </c>
      <c r="L19" s="433">
        <f t="shared" si="3"/>
        <v>430000</v>
      </c>
      <c r="M19" s="433">
        <f t="shared" si="4"/>
        <v>80000</v>
      </c>
      <c r="N19" s="434">
        <f>(K19+L19+M19)</f>
        <v>2729500</v>
      </c>
      <c r="O19" s="411"/>
      <c r="P19" s="411"/>
      <c r="Q19" s="144"/>
      <c r="R19" s="412"/>
      <c r="Y19" s="409">
        <v>252300</v>
      </c>
      <c r="Z19" s="409">
        <v>1129286.7066666668</v>
      </c>
      <c r="AA19" s="409">
        <v>0</v>
      </c>
      <c r="AB19" s="409">
        <v>108000</v>
      </c>
      <c r="AC19" s="409">
        <v>1237286.7066666668</v>
      </c>
      <c r="AD19" s="409">
        <v>1165586.7066666668</v>
      </c>
      <c r="AE19" s="409">
        <v>0</v>
      </c>
      <c r="AF19" s="409">
        <v>324000</v>
      </c>
      <c r="AG19" s="409">
        <v>1490000</v>
      </c>
    </row>
    <row r="20" spans="1:33" s="409" customFormat="1" ht="16.95" customHeight="1" x14ac:dyDescent="0.3">
      <c r="A20" s="442">
        <v>10</v>
      </c>
      <c r="B20" s="407" t="s">
        <v>112</v>
      </c>
      <c r="C20" s="433">
        <f>'10_DAFWAT'!C31</f>
        <v>763000</v>
      </c>
      <c r="D20" s="408">
        <f>'10_DAFWAT'!C40</f>
        <v>0</v>
      </c>
      <c r="E20" s="408">
        <f>'10_DAFWAT'!C42</f>
        <v>387000</v>
      </c>
      <c r="F20" s="433">
        <f t="shared" si="0"/>
        <v>1150000</v>
      </c>
      <c r="G20" s="433">
        <f>'10_DAFWAT'!I31</f>
        <v>449000</v>
      </c>
      <c r="H20" s="433">
        <f>'10_DAFWAT'!I40</f>
        <v>350000</v>
      </c>
      <c r="I20" s="433">
        <f>'10_DAFWAT'!I42</f>
        <v>261000</v>
      </c>
      <c r="J20" s="433">
        <f t="shared" si="1"/>
        <v>1060000</v>
      </c>
      <c r="K20" s="433">
        <f t="shared" si="2"/>
        <v>1212000</v>
      </c>
      <c r="L20" s="433">
        <f t="shared" si="3"/>
        <v>350000</v>
      </c>
      <c r="M20" s="433">
        <f t="shared" si="4"/>
        <v>648000</v>
      </c>
      <c r="N20" s="434">
        <f>(K20+L20+M20)</f>
        <v>2210000</v>
      </c>
      <c r="O20" s="411"/>
      <c r="P20" s="411"/>
      <c r="Q20" s="556"/>
      <c r="R20" s="412"/>
      <c r="Y20" s="409">
        <v>174100</v>
      </c>
      <c r="Z20" s="409">
        <v>61300</v>
      </c>
      <c r="AA20" s="409">
        <v>0</v>
      </c>
      <c r="AB20" s="409">
        <v>0</v>
      </c>
      <c r="AC20" s="409">
        <v>61300</v>
      </c>
      <c r="AD20" s="409">
        <v>199400</v>
      </c>
      <c r="AE20" s="409">
        <v>0</v>
      </c>
      <c r="AF20" s="409">
        <v>36000</v>
      </c>
      <c r="AG20" s="409">
        <v>235400</v>
      </c>
    </row>
    <row r="21" spans="1:33" s="409" customFormat="1" ht="16.95" customHeight="1" x14ac:dyDescent="0.3">
      <c r="A21" s="442">
        <v>11</v>
      </c>
      <c r="B21" s="407" t="s">
        <v>146</v>
      </c>
      <c r="C21" s="433">
        <f>'11_SUSTAIN'!C31</f>
        <v>36300</v>
      </c>
      <c r="D21" s="408">
        <f>'11_SUSTAIN'!C40</f>
        <v>0</v>
      </c>
      <c r="E21" s="408">
        <f>'11_SUSTAIN'!C42</f>
        <v>216000</v>
      </c>
      <c r="F21" s="433">
        <f t="shared" si="0"/>
        <v>252300</v>
      </c>
      <c r="G21" s="433">
        <f>'11_SUSTAIN'!I31</f>
        <v>1129286.7066666668</v>
      </c>
      <c r="H21" s="433">
        <f>'11_SUSTAIN'!I40</f>
        <v>0</v>
      </c>
      <c r="I21" s="433">
        <f>'11_SUSTAIN'!I42</f>
        <v>108000</v>
      </c>
      <c r="J21" s="433">
        <f t="shared" si="1"/>
        <v>1237286.7066666668</v>
      </c>
      <c r="K21" s="433">
        <f t="shared" si="2"/>
        <v>1165586.7066666668</v>
      </c>
      <c r="L21" s="433">
        <f t="shared" si="3"/>
        <v>0</v>
      </c>
      <c r="M21" s="433">
        <f t="shared" si="4"/>
        <v>324000</v>
      </c>
      <c r="N21" s="434">
        <f>ROUND((K21+L21+M21),-3)</f>
        <v>1490000</v>
      </c>
      <c r="O21" s="411"/>
      <c r="P21" s="411"/>
      <c r="Q21" s="144"/>
      <c r="R21" s="412"/>
      <c r="AC21" s="409">
        <v>0</v>
      </c>
      <c r="AE21" s="409">
        <v>0</v>
      </c>
    </row>
    <row r="22" spans="1:33" s="409" customFormat="1" ht="16.95" customHeight="1" x14ac:dyDescent="0.3">
      <c r="A22" s="442">
        <v>12</v>
      </c>
      <c r="B22" s="407" t="s">
        <v>147</v>
      </c>
      <c r="C22" s="433">
        <f>'12_WATER RESOURCES'!C31</f>
        <v>138100</v>
      </c>
      <c r="D22" s="408">
        <f>'12_WATER RESOURCES'!C40</f>
        <v>0</v>
      </c>
      <c r="E22" s="408">
        <f>'12_WATER RESOURCES'!C42</f>
        <v>36000</v>
      </c>
      <c r="F22" s="433">
        <f t="shared" si="0"/>
        <v>174100</v>
      </c>
      <c r="G22" s="433">
        <f>'12_WATER RESOURCES'!I31</f>
        <v>61300</v>
      </c>
      <c r="H22" s="433">
        <f>'12_WATER RESOURCES'!I40</f>
        <v>0</v>
      </c>
      <c r="I22" s="433">
        <f>'12_WATER RESOURCES'!I42</f>
        <v>0</v>
      </c>
      <c r="J22" s="433">
        <f t="shared" si="1"/>
        <v>61300</v>
      </c>
      <c r="K22" s="433">
        <f t="shared" si="2"/>
        <v>199400</v>
      </c>
      <c r="L22" s="433">
        <f t="shared" si="3"/>
        <v>0</v>
      </c>
      <c r="M22" s="433">
        <f t="shared" si="4"/>
        <v>36000</v>
      </c>
      <c r="N22" s="434">
        <f t="shared" si="5"/>
        <v>235400</v>
      </c>
      <c r="O22" s="411"/>
      <c r="P22" s="411"/>
      <c r="Q22" s="144"/>
      <c r="R22" s="412"/>
      <c r="Y22" s="409">
        <v>9976000</v>
      </c>
      <c r="Z22" s="409">
        <v>8084986.706666667</v>
      </c>
      <c r="AA22" s="409">
        <v>5583000</v>
      </c>
      <c r="AB22" s="409">
        <v>2246000</v>
      </c>
      <c r="AC22" s="409">
        <v>15914000</v>
      </c>
      <c r="AD22" s="409">
        <v>16689000</v>
      </c>
      <c r="AE22" s="409">
        <v>5986000</v>
      </c>
      <c r="AF22" s="409">
        <v>3215000</v>
      </c>
      <c r="AG22" s="409">
        <v>25890000</v>
      </c>
    </row>
    <row r="23" spans="1:33" s="409" customFormat="1" ht="16.95" customHeight="1" x14ac:dyDescent="0.3">
      <c r="A23" s="443">
        <v>13</v>
      </c>
      <c r="B23" s="444" t="s">
        <v>137</v>
      </c>
      <c r="C23" s="435"/>
      <c r="D23" s="435"/>
      <c r="E23" s="435"/>
      <c r="F23" s="433"/>
      <c r="G23" s="436"/>
      <c r="H23" s="437"/>
      <c r="I23" s="436"/>
      <c r="J23" s="433">
        <f t="shared" si="1"/>
        <v>0</v>
      </c>
      <c r="K23" s="438"/>
      <c r="L23" s="433">
        <f t="shared" si="3"/>
        <v>0</v>
      </c>
      <c r="M23" s="438"/>
      <c r="N23" s="439"/>
      <c r="O23" s="411"/>
      <c r="P23" s="411"/>
      <c r="Q23" s="96"/>
      <c r="R23" s="412"/>
    </row>
    <row r="24" spans="1:33" ht="15" thickBot="1" x14ac:dyDescent="0.35">
      <c r="A24" s="581" t="s">
        <v>171</v>
      </c>
      <c r="B24" s="582"/>
      <c r="C24" s="440">
        <f>ROUND(SUM(C11:C23),-3)</f>
        <v>8604000</v>
      </c>
      <c r="D24" s="440">
        <f t="shared" ref="D24:M24" si="6">SUM(D11:D23)</f>
        <v>403000</v>
      </c>
      <c r="E24" s="440">
        <f t="shared" si="6"/>
        <v>969000</v>
      </c>
      <c r="F24" s="440">
        <f>ROUND(SUM(F11:F23),-3)</f>
        <v>9976000</v>
      </c>
      <c r="G24" s="440">
        <f>SUM(G11:G23)</f>
        <v>8084986.706666667</v>
      </c>
      <c r="H24" s="440">
        <f>ROUND((SUM(H11:H23)),-3)</f>
        <v>5583000</v>
      </c>
      <c r="I24" s="440">
        <f t="shared" si="6"/>
        <v>2246000</v>
      </c>
      <c r="J24" s="440">
        <f>ROUND((SUM(J11:J23)),-3)</f>
        <v>15914000</v>
      </c>
      <c r="K24" s="440">
        <f>ROUND((SUM(K11:K23)),-3)</f>
        <v>16689000</v>
      </c>
      <c r="L24" s="440">
        <f>ROUND(SUM(L11:L23),-3)</f>
        <v>5986000</v>
      </c>
      <c r="M24" s="440">
        <f t="shared" si="6"/>
        <v>3215000</v>
      </c>
      <c r="N24" s="441">
        <f>ROUND((SUM(N11:N23)),-3)</f>
        <v>25890000</v>
      </c>
      <c r="O24" s="411"/>
      <c r="P24" s="411"/>
    </row>
    <row r="25" spans="1:33" ht="15" thickBot="1" x14ac:dyDescent="0.35">
      <c r="A25" s="403"/>
      <c r="B25" s="404"/>
      <c r="C25" s="143"/>
      <c r="D25" s="143"/>
      <c r="E25" s="143"/>
      <c r="F25" s="143"/>
      <c r="G25" s="405"/>
      <c r="H25" s="22"/>
      <c r="I25" s="22"/>
      <c r="J25" s="22"/>
      <c r="K25" s="22"/>
      <c r="L25" s="22"/>
      <c r="M25" s="22"/>
      <c r="N25" s="23"/>
      <c r="O25" s="410"/>
      <c r="P25" s="410"/>
    </row>
    <row r="26" spans="1:33" x14ac:dyDescent="0.3">
      <c r="C26" s="144">
        <f>'1. Overall Detailed Budget 1'!C31-'1. Summary by Subprogrammes'!C24</f>
        <v>0</v>
      </c>
      <c r="D26" s="144">
        <f>'1. Overall Detailed Budget 1'!C40-'1. Summary by Subprogrammes'!D24</f>
        <v>0</v>
      </c>
      <c r="E26" s="144">
        <f>'1. Overall Detailed Budget 1'!C42-'1. Summary by Subprogrammes'!E24</f>
        <v>0</v>
      </c>
      <c r="F26" s="144">
        <f>'1. Overall Detailed Budget 1'!C44-'1. Summary by Subprogrammes'!F24</f>
        <v>0</v>
      </c>
      <c r="G26" s="144">
        <f>'1. Overall Detailed Budget 1'!I31-'1. Summary by Subprogrammes'!G24</f>
        <v>0</v>
      </c>
      <c r="H26" s="144">
        <f>'1. Overall Detailed Budget 1'!I40-'1. Summary by Subprogrammes'!H24</f>
        <v>0</v>
      </c>
      <c r="I26" s="144">
        <f>'1. Overall Detailed Budget 1'!I42-'1. Summary by Subprogrammes'!I24</f>
        <v>0</v>
      </c>
      <c r="J26" s="144">
        <f>'1. Overall Detailed Budget 1'!I44-'1. Summary by Subprogrammes'!J24</f>
        <v>0</v>
      </c>
      <c r="K26" s="144">
        <f>'1. Overall Detailed Budget 1'!K31-'1. Summary by Subprogrammes'!K24</f>
        <v>0</v>
      </c>
      <c r="L26" s="144">
        <f>'1. Overall Detailed Budget 1'!K40-'1. Summary by Subprogrammes'!L24</f>
        <v>0</v>
      </c>
      <c r="M26" s="144">
        <f>'1. Overall Detailed Budget 1'!K42-'1. Summary by Subprogrammes'!M24</f>
        <v>0</v>
      </c>
      <c r="N26" s="144">
        <f>'1. Overall Detailed Budget 1'!K44-'1. Summary by Subprogrammes'!N24</f>
        <v>0</v>
      </c>
    </row>
  </sheetData>
  <mergeCells count="16">
    <mergeCell ref="A6:B6"/>
    <mergeCell ref="A7:B7"/>
    <mergeCell ref="A1:N1"/>
    <mergeCell ref="A2:N2"/>
    <mergeCell ref="A24:B24"/>
    <mergeCell ref="A3:I3"/>
    <mergeCell ref="A8:B8"/>
    <mergeCell ref="C8:N8"/>
    <mergeCell ref="A9:B9"/>
    <mergeCell ref="C9:F9"/>
    <mergeCell ref="G9:J9"/>
    <mergeCell ref="K9:N9"/>
    <mergeCell ref="A5:B5"/>
    <mergeCell ref="C6:E6"/>
    <mergeCell ref="C7:E7"/>
    <mergeCell ref="C5:E5"/>
  </mergeCells>
  <pageMargins left="0.31496062992125984" right="0.11811023622047245" top="0.55118110236220474" bottom="0.55118110236220474" header="0.31496062992125984" footer="0.31496062992125984"/>
  <pageSetup paperSize="9" scale="75" orientation="landscape" verticalDpi="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56"/>
  <sheetViews>
    <sheetView topLeftCell="A10" workbookViewId="0">
      <selection activeCell="I31" sqref="I31"/>
    </sheetView>
  </sheetViews>
  <sheetFormatPr defaultColWidth="8.77734375" defaultRowHeight="14.4" x14ac:dyDescent="0.3"/>
  <cols>
    <col min="1" max="1" width="3.77734375" style="96" customWidth="1"/>
    <col min="2" max="2" width="29.21875" style="96" customWidth="1"/>
    <col min="3" max="3" width="10.44140625" style="96" customWidth="1"/>
    <col min="4" max="4" width="13.5546875" style="96" customWidth="1"/>
    <col min="5" max="5" width="10.21875" style="96" customWidth="1"/>
    <col min="6" max="6" width="12.21875" style="96" customWidth="1"/>
    <col min="7" max="7" width="8.77734375" style="96" customWidth="1"/>
    <col min="8" max="8" width="12.21875" style="96" customWidth="1"/>
    <col min="9" max="9" width="10.6640625" style="96" customWidth="1"/>
    <col min="10" max="10" width="13.6640625" style="96" customWidth="1"/>
    <col min="11" max="11" width="10.21875" style="96" bestFit="1" customWidth="1"/>
    <col min="12" max="12" width="13.44140625" style="96" customWidth="1"/>
    <col min="13" max="13" width="8.77734375" style="96"/>
    <col min="14" max="14" width="12.6640625" style="96" customWidth="1"/>
    <col min="15" max="15" width="8.77734375" style="96"/>
    <col min="16" max="16" width="13.21875" style="96" bestFit="1" customWidth="1"/>
    <col min="17" max="18" width="8.77734375" style="96"/>
    <col min="19" max="19" width="9.21875" style="96" bestFit="1" customWidth="1"/>
    <col min="20" max="16384" width="8.77734375" style="96"/>
  </cols>
  <sheetData>
    <row r="3" spans="1:13" ht="15" thickBot="1" x14ac:dyDescent="0.35"/>
    <row r="4" spans="1:13" ht="18" x14ac:dyDescent="0.35">
      <c r="A4" s="308"/>
      <c r="B4" s="654" t="s">
        <v>41</v>
      </c>
      <c r="C4" s="654"/>
      <c r="D4" s="654"/>
      <c r="E4" s="654"/>
      <c r="F4" s="654"/>
      <c r="G4" s="654"/>
      <c r="H4" s="654"/>
      <c r="I4" s="309"/>
      <c r="J4" s="309"/>
      <c r="K4" s="309"/>
      <c r="L4" s="310"/>
    </row>
    <row r="5" spans="1:13" x14ac:dyDescent="0.3">
      <c r="A5" s="110"/>
      <c r="B5" s="26" t="s">
        <v>0</v>
      </c>
      <c r="C5" s="27" t="s">
        <v>98</v>
      </c>
      <c r="D5" s="27"/>
      <c r="E5" s="27"/>
      <c r="F5" s="27"/>
      <c r="G5" s="27"/>
      <c r="H5" s="28"/>
      <c r="I5" s="101"/>
      <c r="J5" s="101"/>
      <c r="K5" s="101"/>
      <c r="L5" s="21"/>
    </row>
    <row r="6" spans="1:13" x14ac:dyDescent="0.3">
      <c r="A6" s="110"/>
      <c r="B6" s="29" t="s">
        <v>99</v>
      </c>
      <c r="C6" s="98" t="s">
        <v>100</v>
      </c>
      <c r="D6" s="98"/>
      <c r="E6" s="98"/>
      <c r="F6" s="98"/>
      <c r="G6" s="98"/>
      <c r="H6" s="30"/>
      <c r="I6" s="101"/>
      <c r="J6" s="101"/>
      <c r="K6" s="101"/>
      <c r="L6" s="21"/>
    </row>
    <row r="7" spans="1:13" x14ac:dyDescent="0.3">
      <c r="A7" s="110"/>
      <c r="B7" s="29" t="s">
        <v>2</v>
      </c>
      <c r="C7" s="98" t="s">
        <v>165</v>
      </c>
      <c r="D7" s="98"/>
      <c r="E7" s="98"/>
      <c r="F7" s="98"/>
      <c r="G7" s="98"/>
      <c r="H7" s="30"/>
      <c r="I7" s="101"/>
      <c r="J7" s="101"/>
      <c r="K7" s="101"/>
      <c r="L7" s="21"/>
    </row>
    <row r="8" spans="1:13" x14ac:dyDescent="0.3">
      <c r="A8" s="110"/>
      <c r="B8" s="29" t="s">
        <v>29</v>
      </c>
      <c r="C8" s="98" t="s">
        <v>101</v>
      </c>
      <c r="D8" s="98"/>
      <c r="E8" s="98"/>
      <c r="F8" s="98"/>
      <c r="G8" s="98"/>
      <c r="H8" s="30"/>
      <c r="I8" s="101"/>
      <c r="J8" s="101"/>
      <c r="K8" s="101"/>
      <c r="L8" s="21"/>
    </row>
    <row r="9" spans="1:13" x14ac:dyDescent="0.3">
      <c r="A9" s="110"/>
      <c r="B9" s="254" t="s">
        <v>45</v>
      </c>
      <c r="C9" s="99"/>
      <c r="D9" s="99"/>
      <c r="E9" s="99"/>
      <c r="F9" s="101"/>
      <c r="G9" s="101"/>
      <c r="H9" s="255"/>
      <c r="I9" s="101"/>
      <c r="J9" s="101"/>
      <c r="K9" s="101"/>
      <c r="L9" s="21"/>
    </row>
    <row r="10" spans="1:13" ht="42" customHeight="1" x14ac:dyDescent="0.3">
      <c r="A10" s="268"/>
      <c r="B10" s="256" t="s">
        <v>26</v>
      </c>
      <c r="C10" s="655" t="s">
        <v>46</v>
      </c>
      <c r="D10" s="655"/>
      <c r="E10" s="643" t="s">
        <v>47</v>
      </c>
      <c r="F10" s="643"/>
      <c r="G10" s="643" t="s">
        <v>48</v>
      </c>
      <c r="H10" s="643"/>
      <c r="I10" s="653" t="s">
        <v>31</v>
      </c>
      <c r="J10" s="653"/>
      <c r="K10" s="643" t="s">
        <v>32</v>
      </c>
      <c r="L10" s="652"/>
    </row>
    <row r="11" spans="1:13" ht="24.75" customHeight="1" x14ac:dyDescent="0.3">
      <c r="A11" s="268"/>
      <c r="B11" s="258"/>
      <c r="C11" s="104" t="s">
        <v>6</v>
      </c>
      <c r="D11" s="104" t="s">
        <v>5</v>
      </c>
      <c r="E11" s="109" t="s">
        <v>6</v>
      </c>
      <c r="F11" s="109" t="s">
        <v>5</v>
      </c>
      <c r="G11" s="109" t="s">
        <v>7</v>
      </c>
      <c r="H11" s="109" t="s">
        <v>5</v>
      </c>
      <c r="I11" s="109" t="s">
        <v>6</v>
      </c>
      <c r="J11" s="109" t="s">
        <v>5</v>
      </c>
      <c r="K11" s="109" t="s">
        <v>6</v>
      </c>
      <c r="L11" s="269" t="s">
        <v>5</v>
      </c>
    </row>
    <row r="12" spans="1:13" x14ac:dyDescent="0.3">
      <c r="A12" s="268">
        <v>1</v>
      </c>
      <c r="B12" s="259" t="s">
        <v>49</v>
      </c>
      <c r="C12" s="141">
        <v>0</v>
      </c>
      <c r="D12" s="545">
        <f>C12*240</f>
        <v>0</v>
      </c>
      <c r="E12" s="141">
        <v>0</v>
      </c>
      <c r="F12" s="275">
        <f>E12*240</f>
        <v>0</v>
      </c>
      <c r="G12" s="141">
        <v>0</v>
      </c>
      <c r="H12" s="275">
        <f>G12*240</f>
        <v>0</v>
      </c>
      <c r="I12" s="286">
        <f t="shared" ref="I12:J30" si="0">E12+G12</f>
        <v>0</v>
      </c>
      <c r="J12" s="286">
        <f t="shared" si="0"/>
        <v>0</v>
      </c>
      <c r="K12" s="286">
        <f t="shared" ref="K12:L30" si="1">C12+I12</f>
        <v>0</v>
      </c>
      <c r="L12" s="311">
        <f t="shared" si="1"/>
        <v>0</v>
      </c>
    </row>
    <row r="13" spans="1:13" x14ac:dyDescent="0.3">
      <c r="A13" s="268">
        <v>2</v>
      </c>
      <c r="B13" s="259" t="s">
        <v>50</v>
      </c>
      <c r="C13" s="141">
        <v>321000</v>
      </c>
      <c r="D13" s="545">
        <f t="shared" ref="D13:D30" si="2">C13*240</f>
        <v>77040000</v>
      </c>
      <c r="E13" s="141">
        <v>0</v>
      </c>
      <c r="F13" s="275">
        <f t="shared" ref="F13:F30" si="3">E13*240</f>
        <v>0</v>
      </c>
      <c r="G13" s="141">
        <v>0</v>
      </c>
      <c r="H13" s="275">
        <f t="shared" ref="H13:H30" si="4">G13*240</f>
        <v>0</v>
      </c>
      <c r="I13" s="286">
        <f t="shared" si="0"/>
        <v>0</v>
      </c>
      <c r="J13" s="286">
        <f t="shared" si="0"/>
        <v>0</v>
      </c>
      <c r="K13" s="286">
        <f t="shared" si="1"/>
        <v>321000</v>
      </c>
      <c r="L13" s="311">
        <f t="shared" si="1"/>
        <v>77040000</v>
      </c>
    </row>
    <row r="14" spans="1:13" ht="15" customHeight="1" x14ac:dyDescent="0.3">
      <c r="A14" s="268">
        <v>3</v>
      </c>
      <c r="B14" s="259" t="s">
        <v>51</v>
      </c>
      <c r="C14" s="141">
        <v>0</v>
      </c>
      <c r="D14" s="545">
        <f t="shared" si="2"/>
        <v>0</v>
      </c>
      <c r="E14" s="383">
        <v>0</v>
      </c>
      <c r="F14" s="275">
        <f t="shared" si="3"/>
        <v>0</v>
      </c>
      <c r="G14" s="383">
        <v>0</v>
      </c>
      <c r="H14" s="275">
        <f t="shared" si="4"/>
        <v>0</v>
      </c>
      <c r="I14" s="286">
        <f t="shared" si="0"/>
        <v>0</v>
      </c>
      <c r="J14" s="286">
        <f t="shared" si="0"/>
        <v>0</v>
      </c>
      <c r="K14" s="286">
        <f t="shared" si="1"/>
        <v>0</v>
      </c>
      <c r="L14" s="311">
        <f t="shared" si="1"/>
        <v>0</v>
      </c>
    </row>
    <row r="15" spans="1:13" ht="15" customHeight="1" x14ac:dyDescent="0.3">
      <c r="A15" s="268">
        <v>4</v>
      </c>
      <c r="B15" s="260" t="s">
        <v>52</v>
      </c>
      <c r="C15" s="141">
        <v>161538.46153846153</v>
      </c>
      <c r="D15" s="545">
        <f t="shared" si="2"/>
        <v>38769230.769230768</v>
      </c>
      <c r="E15" s="384">
        <v>0</v>
      </c>
      <c r="F15" s="275">
        <f t="shared" si="3"/>
        <v>0</v>
      </c>
      <c r="G15" s="384">
        <v>0</v>
      </c>
      <c r="H15" s="275">
        <f t="shared" si="4"/>
        <v>0</v>
      </c>
      <c r="I15" s="286">
        <f t="shared" si="0"/>
        <v>0</v>
      </c>
      <c r="J15" s="286">
        <f t="shared" si="0"/>
        <v>0</v>
      </c>
      <c r="K15" s="286">
        <f t="shared" si="1"/>
        <v>161538.46153846153</v>
      </c>
      <c r="L15" s="311">
        <f t="shared" si="1"/>
        <v>38769230.769230768</v>
      </c>
      <c r="M15" s="144"/>
    </row>
    <row r="16" spans="1:13" ht="15" customHeight="1" x14ac:dyDescent="0.3">
      <c r="A16" s="268">
        <v>5</v>
      </c>
      <c r="B16" s="260" t="s">
        <v>24</v>
      </c>
      <c r="C16" s="141">
        <v>243530</v>
      </c>
      <c r="D16" s="545">
        <f t="shared" si="2"/>
        <v>58447200</v>
      </c>
      <c r="E16" s="384">
        <v>0</v>
      </c>
      <c r="F16" s="275">
        <f t="shared" si="3"/>
        <v>0</v>
      </c>
      <c r="G16" s="384">
        <v>0</v>
      </c>
      <c r="H16" s="275">
        <f t="shared" si="4"/>
        <v>0</v>
      </c>
      <c r="I16" s="286">
        <f t="shared" si="0"/>
        <v>0</v>
      </c>
      <c r="J16" s="286">
        <f t="shared" si="0"/>
        <v>0</v>
      </c>
      <c r="K16" s="286">
        <f t="shared" si="1"/>
        <v>243530</v>
      </c>
      <c r="L16" s="311">
        <f t="shared" si="1"/>
        <v>58447200</v>
      </c>
    </row>
    <row r="17" spans="1:14" ht="14.55" customHeight="1" x14ac:dyDescent="0.3">
      <c r="A17" s="268">
        <v>6</v>
      </c>
      <c r="B17" s="260" t="s">
        <v>23</v>
      </c>
      <c r="C17" s="141">
        <v>0</v>
      </c>
      <c r="D17" s="545">
        <f t="shared" si="2"/>
        <v>0</v>
      </c>
      <c r="E17" s="384">
        <v>0</v>
      </c>
      <c r="F17" s="275">
        <f t="shared" si="3"/>
        <v>0</v>
      </c>
      <c r="G17" s="384">
        <v>0</v>
      </c>
      <c r="H17" s="275">
        <f t="shared" si="4"/>
        <v>0</v>
      </c>
      <c r="I17" s="286">
        <f t="shared" si="0"/>
        <v>0</v>
      </c>
      <c r="J17" s="286">
        <f t="shared" si="0"/>
        <v>0</v>
      </c>
      <c r="K17" s="286">
        <f t="shared" si="1"/>
        <v>0</v>
      </c>
      <c r="L17" s="311">
        <f t="shared" si="1"/>
        <v>0</v>
      </c>
    </row>
    <row r="18" spans="1:14" ht="15" customHeight="1" x14ac:dyDescent="0.3">
      <c r="A18" s="268">
        <v>7</v>
      </c>
      <c r="B18" s="260" t="s">
        <v>22</v>
      </c>
      <c r="C18" s="384">
        <v>0</v>
      </c>
      <c r="D18" s="545">
        <f t="shared" si="2"/>
        <v>0</v>
      </c>
      <c r="E18" s="384">
        <v>0</v>
      </c>
      <c r="F18" s="275">
        <f t="shared" si="3"/>
        <v>0</v>
      </c>
      <c r="G18" s="384">
        <v>0</v>
      </c>
      <c r="H18" s="275">
        <f t="shared" si="4"/>
        <v>0</v>
      </c>
      <c r="I18" s="286">
        <f t="shared" si="0"/>
        <v>0</v>
      </c>
      <c r="J18" s="286">
        <f t="shared" si="0"/>
        <v>0</v>
      </c>
      <c r="K18" s="286">
        <f t="shared" si="1"/>
        <v>0</v>
      </c>
      <c r="L18" s="311">
        <f t="shared" si="1"/>
        <v>0</v>
      </c>
    </row>
    <row r="19" spans="1:14" ht="14.55" customHeight="1" x14ac:dyDescent="0.3">
      <c r="A19" s="268">
        <v>8</v>
      </c>
      <c r="B19" s="260" t="s">
        <v>53</v>
      </c>
      <c r="C19" s="385">
        <v>14800</v>
      </c>
      <c r="D19" s="545">
        <f t="shared" si="2"/>
        <v>3552000</v>
      </c>
      <c r="E19" s="385">
        <f>I19/2</f>
        <v>30000</v>
      </c>
      <c r="F19" s="275">
        <f t="shared" si="3"/>
        <v>7200000</v>
      </c>
      <c r="G19" s="385">
        <f>I19/2</f>
        <v>30000</v>
      </c>
      <c r="H19" s="275">
        <f t="shared" si="4"/>
        <v>7200000</v>
      </c>
      <c r="I19" s="286">
        <v>60000</v>
      </c>
      <c r="J19" s="286">
        <f t="shared" si="0"/>
        <v>14400000</v>
      </c>
      <c r="K19" s="286">
        <f t="shared" si="1"/>
        <v>74800</v>
      </c>
      <c r="L19" s="311">
        <f t="shared" si="1"/>
        <v>17952000</v>
      </c>
    </row>
    <row r="20" spans="1:14" ht="15" customHeight="1" x14ac:dyDescent="0.3">
      <c r="A20" s="268">
        <v>9</v>
      </c>
      <c r="B20" s="261" t="s">
        <v>62</v>
      </c>
      <c r="C20" s="384">
        <v>403520</v>
      </c>
      <c r="D20" s="545">
        <f t="shared" si="2"/>
        <v>96844800</v>
      </c>
      <c r="E20" s="384">
        <v>0</v>
      </c>
      <c r="F20" s="275">
        <f t="shared" si="3"/>
        <v>0</v>
      </c>
      <c r="G20" s="384">
        <v>0</v>
      </c>
      <c r="H20" s="275">
        <f t="shared" si="4"/>
        <v>0</v>
      </c>
      <c r="I20" s="286">
        <f t="shared" si="0"/>
        <v>0</v>
      </c>
      <c r="J20" s="286">
        <f t="shared" si="0"/>
        <v>0</v>
      </c>
      <c r="K20" s="286">
        <f t="shared" si="1"/>
        <v>403520</v>
      </c>
      <c r="L20" s="311">
        <f t="shared" si="1"/>
        <v>96844800</v>
      </c>
    </row>
    <row r="21" spans="1:14" ht="14.55" customHeight="1" x14ac:dyDescent="0.3">
      <c r="A21" s="268">
        <v>10</v>
      </c>
      <c r="B21" s="260" t="s">
        <v>54</v>
      </c>
      <c r="C21" s="384">
        <v>374841.33333333337</v>
      </c>
      <c r="D21" s="545">
        <f t="shared" si="2"/>
        <v>89961920.000000015</v>
      </c>
      <c r="E21" s="384">
        <v>0</v>
      </c>
      <c r="F21" s="275">
        <f t="shared" si="3"/>
        <v>0</v>
      </c>
      <c r="G21" s="384">
        <v>0</v>
      </c>
      <c r="H21" s="275">
        <f t="shared" si="4"/>
        <v>0</v>
      </c>
      <c r="I21" s="286">
        <f t="shared" si="0"/>
        <v>0</v>
      </c>
      <c r="J21" s="286">
        <f t="shared" si="0"/>
        <v>0</v>
      </c>
      <c r="K21" s="286">
        <f t="shared" si="1"/>
        <v>374841.33333333337</v>
      </c>
      <c r="L21" s="311">
        <f t="shared" si="1"/>
        <v>89961920.000000015</v>
      </c>
    </row>
    <row r="22" spans="1:14" ht="14.55" customHeight="1" x14ac:dyDescent="0.3">
      <c r="A22" s="268">
        <v>11</v>
      </c>
      <c r="B22" s="260" t="s">
        <v>18</v>
      </c>
      <c r="C22" s="384">
        <v>11200</v>
      </c>
      <c r="D22" s="545">
        <f t="shared" si="2"/>
        <v>2688000</v>
      </c>
      <c r="E22" s="384">
        <v>0</v>
      </c>
      <c r="F22" s="275">
        <f t="shared" si="3"/>
        <v>0</v>
      </c>
      <c r="G22" s="384">
        <v>0</v>
      </c>
      <c r="H22" s="275">
        <f t="shared" si="4"/>
        <v>0</v>
      </c>
      <c r="I22" s="286">
        <f t="shared" si="0"/>
        <v>0</v>
      </c>
      <c r="J22" s="286">
        <f t="shared" si="0"/>
        <v>0</v>
      </c>
      <c r="K22" s="286">
        <f t="shared" si="1"/>
        <v>11200</v>
      </c>
      <c r="L22" s="311">
        <f t="shared" si="1"/>
        <v>2688000</v>
      </c>
    </row>
    <row r="23" spans="1:14" ht="14.55" customHeight="1" x14ac:dyDescent="0.3">
      <c r="A23" s="268">
        <v>12</v>
      </c>
      <c r="B23" s="260" t="s">
        <v>55</v>
      </c>
      <c r="C23" s="283">
        <v>0</v>
      </c>
      <c r="D23" s="545">
        <f t="shared" si="2"/>
        <v>0</v>
      </c>
      <c r="E23" s="283">
        <v>0</v>
      </c>
      <c r="F23" s="275">
        <f t="shared" si="3"/>
        <v>0</v>
      </c>
      <c r="G23" s="280">
        <v>0</v>
      </c>
      <c r="H23" s="275">
        <f t="shared" si="4"/>
        <v>0</v>
      </c>
      <c r="I23" s="286">
        <f t="shared" si="0"/>
        <v>0</v>
      </c>
      <c r="J23" s="286">
        <f t="shared" si="0"/>
        <v>0</v>
      </c>
      <c r="K23" s="286">
        <f t="shared" si="1"/>
        <v>0</v>
      </c>
      <c r="L23" s="311">
        <f t="shared" si="1"/>
        <v>0</v>
      </c>
    </row>
    <row r="24" spans="1:14" ht="14.55" customHeight="1" x14ac:dyDescent="0.3">
      <c r="A24" s="268">
        <v>13</v>
      </c>
      <c r="B24" s="261" t="s">
        <v>56</v>
      </c>
      <c r="C24" s="283">
        <v>0</v>
      </c>
      <c r="D24" s="545">
        <f t="shared" si="2"/>
        <v>0</v>
      </c>
      <c r="E24" s="283">
        <v>0</v>
      </c>
      <c r="F24" s="275">
        <f t="shared" si="3"/>
        <v>0</v>
      </c>
      <c r="G24" s="280">
        <v>0</v>
      </c>
      <c r="H24" s="275">
        <f t="shared" si="4"/>
        <v>0</v>
      </c>
      <c r="I24" s="286">
        <f t="shared" si="0"/>
        <v>0</v>
      </c>
      <c r="J24" s="286">
        <f t="shared" si="0"/>
        <v>0</v>
      </c>
      <c r="K24" s="286">
        <f t="shared" si="1"/>
        <v>0</v>
      </c>
      <c r="L24" s="311">
        <f t="shared" si="1"/>
        <v>0</v>
      </c>
    </row>
    <row r="25" spans="1:14" ht="14.55" customHeight="1" x14ac:dyDescent="0.3">
      <c r="A25" s="268">
        <v>14</v>
      </c>
      <c r="B25" s="261" t="s">
        <v>57</v>
      </c>
      <c r="C25" s="283">
        <v>0</v>
      </c>
      <c r="D25" s="545">
        <f t="shared" si="2"/>
        <v>0</v>
      </c>
      <c r="E25" s="283">
        <v>0</v>
      </c>
      <c r="F25" s="275">
        <f t="shared" si="3"/>
        <v>0</v>
      </c>
      <c r="G25" s="280">
        <v>0</v>
      </c>
      <c r="H25" s="275">
        <f t="shared" si="4"/>
        <v>0</v>
      </c>
      <c r="I25" s="286">
        <f t="shared" si="0"/>
        <v>0</v>
      </c>
      <c r="J25" s="286">
        <f t="shared" si="0"/>
        <v>0</v>
      </c>
      <c r="K25" s="286">
        <f t="shared" si="1"/>
        <v>0</v>
      </c>
      <c r="L25" s="311">
        <f t="shared" si="1"/>
        <v>0</v>
      </c>
    </row>
    <row r="26" spans="1:14" ht="14.55" customHeight="1" x14ac:dyDescent="0.3">
      <c r="A26" s="268">
        <v>15</v>
      </c>
      <c r="B26" s="261" t="s">
        <v>12</v>
      </c>
      <c r="C26" s="283">
        <v>0</v>
      </c>
      <c r="D26" s="545">
        <f t="shared" si="2"/>
        <v>0</v>
      </c>
      <c r="E26" s="283">
        <f>I26/2</f>
        <v>37640</v>
      </c>
      <c r="F26" s="275">
        <f t="shared" si="3"/>
        <v>9033600</v>
      </c>
      <c r="G26" s="424">
        <f>I26/2</f>
        <v>37640</v>
      </c>
      <c r="H26" s="275">
        <f t="shared" si="4"/>
        <v>9033600</v>
      </c>
      <c r="I26" s="286">
        <v>75280</v>
      </c>
      <c r="J26" s="286">
        <f t="shared" si="0"/>
        <v>18067200</v>
      </c>
      <c r="K26" s="286">
        <f t="shared" si="1"/>
        <v>75280</v>
      </c>
      <c r="L26" s="311">
        <f t="shared" si="1"/>
        <v>18067200</v>
      </c>
    </row>
    <row r="27" spans="1:14" ht="14.55" customHeight="1" x14ac:dyDescent="0.3">
      <c r="A27" s="268">
        <v>16</v>
      </c>
      <c r="B27" s="25" t="s">
        <v>133</v>
      </c>
      <c r="C27" s="251">
        <v>1043000</v>
      </c>
      <c r="D27" s="545">
        <f t="shared" si="2"/>
        <v>250320000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f t="shared" si="0"/>
        <v>0</v>
      </c>
      <c r="J27" s="286">
        <f t="shared" si="0"/>
        <v>0</v>
      </c>
      <c r="K27" s="286">
        <f t="shared" si="1"/>
        <v>1043000</v>
      </c>
      <c r="L27" s="286">
        <f t="shared" si="1"/>
        <v>250320000</v>
      </c>
    </row>
    <row r="28" spans="1:14" ht="14.55" customHeight="1" x14ac:dyDescent="0.3">
      <c r="A28" s="268">
        <v>17</v>
      </c>
      <c r="B28" s="261" t="s">
        <v>91</v>
      </c>
      <c r="C28" s="283">
        <v>0</v>
      </c>
      <c r="D28" s="545">
        <f t="shared" si="2"/>
        <v>0</v>
      </c>
      <c r="E28" s="283">
        <v>0</v>
      </c>
      <c r="F28" s="275">
        <f t="shared" si="3"/>
        <v>0</v>
      </c>
      <c r="G28" s="280">
        <v>0</v>
      </c>
      <c r="H28" s="275">
        <f t="shared" si="4"/>
        <v>0</v>
      </c>
      <c r="I28" s="286">
        <f t="shared" si="0"/>
        <v>0</v>
      </c>
      <c r="J28" s="286">
        <f t="shared" si="0"/>
        <v>0</v>
      </c>
      <c r="K28" s="286">
        <f t="shared" si="1"/>
        <v>0</v>
      </c>
      <c r="L28" s="311">
        <f t="shared" si="1"/>
        <v>0</v>
      </c>
    </row>
    <row r="29" spans="1:14" ht="14.55" customHeight="1" x14ac:dyDescent="0.3">
      <c r="A29" s="268">
        <v>18</v>
      </c>
      <c r="B29" s="261" t="s">
        <v>17</v>
      </c>
      <c r="C29" s="283"/>
      <c r="D29" s="545">
        <f t="shared" si="2"/>
        <v>0</v>
      </c>
      <c r="E29" s="283"/>
      <c r="F29" s="275">
        <f t="shared" si="3"/>
        <v>0</v>
      </c>
      <c r="G29" s="280"/>
      <c r="H29" s="275">
        <f t="shared" si="4"/>
        <v>0</v>
      </c>
      <c r="I29" s="286">
        <f t="shared" si="0"/>
        <v>0</v>
      </c>
      <c r="J29" s="286">
        <f t="shared" si="0"/>
        <v>0</v>
      </c>
      <c r="K29" s="286">
        <f t="shared" si="1"/>
        <v>0</v>
      </c>
      <c r="L29" s="311">
        <f t="shared" si="1"/>
        <v>0</v>
      </c>
    </row>
    <row r="30" spans="1:14" ht="14.55" customHeight="1" x14ac:dyDescent="0.3">
      <c r="A30" s="268">
        <v>19</v>
      </c>
      <c r="B30" s="261" t="s">
        <v>11</v>
      </c>
      <c r="C30" s="283"/>
      <c r="D30" s="545">
        <f t="shared" si="2"/>
        <v>0</v>
      </c>
      <c r="E30" s="283">
        <f>I30/2</f>
        <v>8118</v>
      </c>
      <c r="F30" s="275">
        <f t="shared" si="3"/>
        <v>1948320</v>
      </c>
      <c r="G30" s="424">
        <f>I30/2</f>
        <v>8118</v>
      </c>
      <c r="H30" s="275">
        <f t="shared" si="4"/>
        <v>1948320</v>
      </c>
      <c r="I30" s="286">
        <f>12/100*135300</f>
        <v>16236</v>
      </c>
      <c r="J30" s="286">
        <f t="shared" si="0"/>
        <v>3896640</v>
      </c>
      <c r="K30" s="286">
        <f t="shared" si="1"/>
        <v>16236</v>
      </c>
      <c r="L30" s="311">
        <f t="shared" si="1"/>
        <v>3896640</v>
      </c>
    </row>
    <row r="31" spans="1:14" x14ac:dyDescent="0.3">
      <c r="A31" s="268"/>
      <c r="B31" s="387" t="s">
        <v>9</v>
      </c>
      <c r="C31" s="388">
        <f>MROUND(SUM(C12:C30),100)</f>
        <v>2573400</v>
      </c>
      <c r="D31" s="388">
        <f t="shared" ref="D31:L31" si="5">MROUND(SUM(D12:D30),100)</f>
        <v>617623200</v>
      </c>
      <c r="E31" s="388">
        <f t="shared" si="5"/>
        <v>75800</v>
      </c>
      <c r="F31" s="388">
        <f t="shared" si="5"/>
        <v>18181900</v>
      </c>
      <c r="G31" s="388">
        <f t="shared" si="5"/>
        <v>75800</v>
      </c>
      <c r="H31" s="388">
        <f t="shared" si="5"/>
        <v>18181900</v>
      </c>
      <c r="I31" s="388">
        <f t="shared" si="5"/>
        <v>151500</v>
      </c>
      <c r="J31" s="388">
        <f t="shared" si="5"/>
        <v>36363800</v>
      </c>
      <c r="K31" s="388">
        <f t="shared" si="5"/>
        <v>2724900</v>
      </c>
      <c r="L31" s="388">
        <f t="shared" si="5"/>
        <v>653987000</v>
      </c>
      <c r="N31" s="144"/>
    </row>
    <row r="32" spans="1:14" ht="40.950000000000003" customHeight="1" x14ac:dyDescent="0.3">
      <c r="A32" s="268"/>
      <c r="B32" s="256" t="s">
        <v>16</v>
      </c>
      <c r="C32" s="643"/>
      <c r="D32" s="643"/>
      <c r="E32" s="643"/>
      <c r="F32" s="643"/>
      <c r="G32" s="257"/>
      <c r="H32" s="257"/>
      <c r="I32" s="132"/>
      <c r="J32" s="132"/>
      <c r="K32" s="132"/>
      <c r="L32" s="133"/>
      <c r="N32" s="144"/>
    </row>
    <row r="33" spans="1:15" ht="14.55" customHeight="1" x14ac:dyDescent="0.3">
      <c r="A33" s="268">
        <v>1</v>
      </c>
      <c r="B33" s="260" t="s">
        <v>59</v>
      </c>
      <c r="C33" s="283"/>
      <c r="D33" s="382">
        <f t="shared" ref="D33:D39" si="6">C33*240</f>
        <v>0</v>
      </c>
      <c r="E33" s="283">
        <f>I33/2</f>
        <v>248000</v>
      </c>
      <c r="F33" s="382">
        <f t="shared" ref="F33:F39" si="7">E33*240</f>
        <v>59520000</v>
      </c>
      <c r="G33" s="424">
        <f>I33/2</f>
        <v>248000</v>
      </c>
      <c r="H33" s="382">
        <f t="shared" ref="H33:H39" si="8">G33*240</f>
        <v>59520000</v>
      </c>
      <c r="I33" s="286">
        <v>496000</v>
      </c>
      <c r="J33" s="286">
        <f>I33*240</f>
        <v>119040000</v>
      </c>
      <c r="K33" s="286">
        <f>C33+I33</f>
        <v>496000</v>
      </c>
      <c r="L33" s="311">
        <f t="shared" ref="K33:L39" si="9">D33+J33</f>
        <v>119040000</v>
      </c>
    </row>
    <row r="34" spans="1:15" ht="14.55" customHeight="1" x14ac:dyDescent="0.3">
      <c r="A34" s="268">
        <v>2</v>
      </c>
      <c r="B34" s="260" t="s">
        <v>14</v>
      </c>
      <c r="C34" s="283">
        <v>0</v>
      </c>
      <c r="D34" s="382">
        <f t="shared" si="6"/>
        <v>0</v>
      </c>
      <c r="E34" s="283"/>
      <c r="F34" s="382">
        <f t="shared" si="7"/>
        <v>0</v>
      </c>
      <c r="G34" s="280">
        <v>0</v>
      </c>
      <c r="H34" s="382">
        <f t="shared" si="8"/>
        <v>0</v>
      </c>
      <c r="I34" s="286">
        <f t="shared" ref="I34:J39" si="10">E34+G34</f>
        <v>0</v>
      </c>
      <c r="J34" s="286">
        <f t="shared" si="10"/>
        <v>0</v>
      </c>
      <c r="K34" s="286">
        <f t="shared" si="9"/>
        <v>0</v>
      </c>
      <c r="L34" s="311">
        <f t="shared" si="9"/>
        <v>0</v>
      </c>
    </row>
    <row r="35" spans="1:15" ht="14.55" customHeight="1" x14ac:dyDescent="0.3">
      <c r="A35" s="268">
        <v>3</v>
      </c>
      <c r="B35" s="260" t="s">
        <v>13</v>
      </c>
      <c r="C35" s="283">
        <v>0</v>
      </c>
      <c r="D35" s="382">
        <f t="shared" si="6"/>
        <v>0</v>
      </c>
      <c r="E35" s="283"/>
      <c r="F35" s="382">
        <f t="shared" si="7"/>
        <v>0</v>
      </c>
      <c r="G35" s="280"/>
      <c r="H35" s="382">
        <f t="shared" si="8"/>
        <v>0</v>
      </c>
      <c r="I35" s="286">
        <f t="shared" si="10"/>
        <v>0</v>
      </c>
      <c r="J35" s="286">
        <f t="shared" si="10"/>
        <v>0</v>
      </c>
      <c r="K35" s="286">
        <f t="shared" si="9"/>
        <v>0</v>
      </c>
      <c r="L35" s="311">
        <f t="shared" si="9"/>
        <v>0</v>
      </c>
    </row>
    <row r="36" spans="1:15" ht="14.55" customHeight="1" x14ac:dyDescent="0.3">
      <c r="A36" s="268">
        <v>4</v>
      </c>
      <c r="B36" s="260" t="s">
        <v>94</v>
      </c>
      <c r="C36" s="283">
        <v>0</v>
      </c>
      <c r="D36" s="382">
        <f t="shared" si="6"/>
        <v>0</v>
      </c>
      <c r="E36" s="283"/>
      <c r="F36" s="382">
        <f t="shared" si="7"/>
        <v>0</v>
      </c>
      <c r="G36" s="280">
        <v>0</v>
      </c>
      <c r="H36" s="382">
        <f t="shared" si="8"/>
        <v>0</v>
      </c>
      <c r="I36" s="286">
        <f t="shared" si="10"/>
        <v>0</v>
      </c>
      <c r="J36" s="286">
        <f t="shared" si="10"/>
        <v>0</v>
      </c>
      <c r="K36" s="286">
        <f t="shared" si="9"/>
        <v>0</v>
      </c>
      <c r="L36" s="311">
        <f t="shared" si="9"/>
        <v>0</v>
      </c>
      <c r="O36" s="96" t="s">
        <v>95</v>
      </c>
    </row>
    <row r="37" spans="1:15" ht="14.55" customHeight="1" x14ac:dyDescent="0.3">
      <c r="A37" s="268">
        <v>5</v>
      </c>
      <c r="B37" s="386" t="s">
        <v>76</v>
      </c>
      <c r="C37" s="283"/>
      <c r="D37" s="382">
        <f t="shared" si="6"/>
        <v>0</v>
      </c>
      <c r="E37" s="283"/>
      <c r="F37" s="382">
        <f t="shared" si="7"/>
        <v>0</v>
      </c>
      <c r="G37" s="280"/>
      <c r="H37" s="382">
        <f t="shared" si="8"/>
        <v>0</v>
      </c>
      <c r="I37" s="286">
        <f t="shared" si="10"/>
        <v>0</v>
      </c>
      <c r="J37" s="286">
        <f t="shared" si="10"/>
        <v>0</v>
      </c>
      <c r="K37" s="286">
        <f t="shared" si="9"/>
        <v>0</v>
      </c>
      <c r="L37" s="311">
        <f t="shared" si="9"/>
        <v>0</v>
      </c>
    </row>
    <row r="38" spans="1:15" ht="14.55" customHeight="1" x14ac:dyDescent="0.3">
      <c r="A38" s="268">
        <v>6</v>
      </c>
      <c r="B38" s="260" t="s">
        <v>12</v>
      </c>
      <c r="C38" s="283"/>
      <c r="D38" s="382">
        <f t="shared" si="6"/>
        <v>0</v>
      </c>
      <c r="E38" s="283"/>
      <c r="F38" s="382">
        <f t="shared" si="7"/>
        <v>0</v>
      </c>
      <c r="G38" s="280"/>
      <c r="H38" s="382">
        <f t="shared" si="8"/>
        <v>0</v>
      </c>
      <c r="I38" s="286">
        <f t="shared" si="10"/>
        <v>0</v>
      </c>
      <c r="J38" s="286">
        <f t="shared" si="10"/>
        <v>0</v>
      </c>
      <c r="K38" s="286">
        <f t="shared" si="9"/>
        <v>0</v>
      </c>
      <c r="L38" s="311">
        <f t="shared" si="9"/>
        <v>0</v>
      </c>
    </row>
    <row r="39" spans="1:15" ht="15" customHeight="1" x14ac:dyDescent="0.3">
      <c r="A39" s="268">
        <v>7</v>
      </c>
      <c r="B39" s="260" t="s">
        <v>11</v>
      </c>
      <c r="C39" s="283"/>
      <c r="D39" s="382">
        <f t="shared" si="6"/>
        <v>0</v>
      </c>
      <c r="E39" s="283"/>
      <c r="F39" s="382">
        <f t="shared" si="7"/>
        <v>0</v>
      </c>
      <c r="G39" s="280"/>
      <c r="H39" s="382">
        <f t="shared" si="8"/>
        <v>0</v>
      </c>
      <c r="I39" s="286">
        <f t="shared" si="10"/>
        <v>0</v>
      </c>
      <c r="J39" s="286">
        <f t="shared" si="10"/>
        <v>0</v>
      </c>
      <c r="K39" s="286">
        <f t="shared" si="9"/>
        <v>0</v>
      </c>
      <c r="L39" s="311">
        <f t="shared" si="9"/>
        <v>0</v>
      </c>
    </row>
    <row r="40" spans="1:15" x14ac:dyDescent="0.3">
      <c r="A40" s="268"/>
      <c r="B40" s="387" t="s">
        <v>9</v>
      </c>
      <c r="C40" s="389">
        <f t="shared" ref="C40:L40" si="11">SUM(C33:C39)</f>
        <v>0</v>
      </c>
      <c r="D40" s="389">
        <f t="shared" si="11"/>
        <v>0</v>
      </c>
      <c r="E40" s="544">
        <f t="shared" si="11"/>
        <v>248000</v>
      </c>
      <c r="F40" s="544">
        <f t="shared" si="11"/>
        <v>59520000</v>
      </c>
      <c r="G40" s="544">
        <f t="shared" si="11"/>
        <v>248000</v>
      </c>
      <c r="H40" s="544">
        <f t="shared" si="11"/>
        <v>59520000</v>
      </c>
      <c r="I40" s="134">
        <f t="shared" si="11"/>
        <v>496000</v>
      </c>
      <c r="J40" s="134">
        <f t="shared" si="11"/>
        <v>119040000</v>
      </c>
      <c r="K40" s="134">
        <f t="shared" si="11"/>
        <v>496000</v>
      </c>
      <c r="L40" s="135">
        <f t="shared" si="11"/>
        <v>119040000</v>
      </c>
    </row>
    <row r="41" spans="1:15" ht="14.55" customHeight="1" x14ac:dyDescent="0.3">
      <c r="A41" s="268"/>
      <c r="B41" s="386" t="s">
        <v>10</v>
      </c>
      <c r="C41" s="283"/>
      <c r="D41" s="382">
        <f>C41*240</f>
        <v>0</v>
      </c>
      <c r="E41" s="283">
        <v>216000</v>
      </c>
      <c r="F41" s="382">
        <v>51840000</v>
      </c>
      <c r="G41" s="280">
        <v>216000</v>
      </c>
      <c r="H41" s="382">
        <v>51840000</v>
      </c>
      <c r="I41" s="286">
        <v>432000</v>
      </c>
      <c r="J41" s="286">
        <v>103680000</v>
      </c>
      <c r="K41" s="286">
        <v>432000</v>
      </c>
      <c r="L41" s="311">
        <v>103680000</v>
      </c>
    </row>
    <row r="42" spans="1:15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>SUM(E41)</f>
        <v>216000</v>
      </c>
      <c r="F42" s="395">
        <f t="shared" ref="F42:L42" si="12">SUM(F41)</f>
        <v>51840000</v>
      </c>
      <c r="G42" s="395">
        <f t="shared" si="12"/>
        <v>216000</v>
      </c>
      <c r="H42" s="395">
        <f t="shared" si="12"/>
        <v>51840000</v>
      </c>
      <c r="I42" s="395">
        <f t="shared" si="12"/>
        <v>432000</v>
      </c>
      <c r="J42" s="395">
        <f t="shared" si="12"/>
        <v>103680000</v>
      </c>
      <c r="K42" s="395">
        <f t="shared" si="12"/>
        <v>432000</v>
      </c>
      <c r="L42" s="395">
        <f t="shared" si="12"/>
        <v>103680000</v>
      </c>
    </row>
    <row r="43" spans="1:15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  <c r="L43" s="271"/>
    </row>
    <row r="44" spans="1:15" ht="16.2" thickBot="1" x14ac:dyDescent="0.35">
      <c r="A44" s="272"/>
      <c r="B44" s="273" t="s">
        <v>8</v>
      </c>
      <c r="C44" s="274">
        <f t="shared" ref="C44:L44" si="13">C31+C40+C42</f>
        <v>2573400</v>
      </c>
      <c r="D44" s="274">
        <f t="shared" si="13"/>
        <v>617623200</v>
      </c>
      <c r="E44" s="274">
        <f t="shared" si="13"/>
        <v>539800</v>
      </c>
      <c r="F44" s="274">
        <f t="shared" si="13"/>
        <v>129541900</v>
      </c>
      <c r="G44" s="274">
        <f t="shared" si="13"/>
        <v>539800</v>
      </c>
      <c r="H44" s="274">
        <f t="shared" si="13"/>
        <v>129541900</v>
      </c>
      <c r="I44" s="274">
        <f t="shared" si="13"/>
        <v>1079500</v>
      </c>
      <c r="J44" s="274">
        <f t="shared" si="13"/>
        <v>259083800</v>
      </c>
      <c r="K44" s="274">
        <f t="shared" si="13"/>
        <v>3652900</v>
      </c>
      <c r="L44" s="313">
        <f t="shared" si="13"/>
        <v>876707000</v>
      </c>
    </row>
    <row r="46" spans="1:15" ht="15.6" x14ac:dyDescent="0.3">
      <c r="A46" s="17" t="s">
        <v>33</v>
      </c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5" ht="15.6" x14ac:dyDescent="0.3">
      <c r="A47" s="18" t="s">
        <v>35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5" ht="15.6" x14ac:dyDescent="0.3">
      <c r="A48" s="18" t="s">
        <v>40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ht="15.6" x14ac:dyDescent="0.3">
      <c r="A49" s="18" t="s">
        <v>37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5.6" x14ac:dyDescent="0.3">
      <c r="A50" s="18" t="s">
        <v>38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6" x14ac:dyDescent="0.3">
      <c r="A51" s="18" t="s">
        <v>39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5.6" x14ac:dyDescent="0.3">
      <c r="A52" s="18" t="s">
        <v>77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5.6" x14ac:dyDescent="0.3">
      <c r="A53" s="18" t="s">
        <v>78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15.6" x14ac:dyDescent="0.3">
      <c r="A54" s="18" t="s">
        <v>34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ht="15.6" x14ac:dyDescent="0.3">
      <c r="A55" s="18" t="s">
        <v>36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15.6" x14ac:dyDescent="0.3">
      <c r="A56" s="18" t="s">
        <v>79</v>
      </c>
    </row>
  </sheetData>
  <mergeCells count="8">
    <mergeCell ref="K10:L10"/>
    <mergeCell ref="I10:J10"/>
    <mergeCell ref="C32:D32"/>
    <mergeCell ref="E32:F32"/>
    <mergeCell ref="B4:H4"/>
    <mergeCell ref="C10:D10"/>
    <mergeCell ref="E10:F10"/>
    <mergeCell ref="G10:H10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95"/>
  <sheetViews>
    <sheetView topLeftCell="A10" workbookViewId="0">
      <selection activeCell="I20" sqref="I20"/>
    </sheetView>
  </sheetViews>
  <sheetFormatPr defaultColWidth="9.21875" defaultRowHeight="10.199999999999999" x14ac:dyDescent="0.2"/>
  <cols>
    <col min="1" max="1" width="3.77734375" style="145" customWidth="1"/>
    <col min="2" max="2" width="28" style="145" customWidth="1"/>
    <col min="3" max="3" width="10.77734375" style="145" customWidth="1"/>
    <col min="4" max="4" width="12.44140625" style="145" bestFit="1" customWidth="1"/>
    <col min="5" max="5" width="12.21875" style="145" bestFit="1" customWidth="1"/>
    <col min="6" max="6" width="15.21875" style="145" bestFit="1" customWidth="1"/>
    <col min="7" max="7" width="9.77734375" style="145" bestFit="1" customWidth="1"/>
    <col min="8" max="9" width="12.21875" style="145" bestFit="1" customWidth="1"/>
    <col min="10" max="10" width="15.21875" style="145" bestFit="1" customWidth="1"/>
    <col min="11" max="11" width="12.21875" style="145" bestFit="1" customWidth="1"/>
    <col min="12" max="12" width="15.21875" style="145" bestFit="1" customWidth="1"/>
    <col min="13" max="16384" width="9.21875" style="145"/>
  </cols>
  <sheetData>
    <row r="4" spans="1:13" ht="10.8" thickBot="1" x14ac:dyDescent="0.25">
      <c r="B4" s="669" t="s">
        <v>41</v>
      </c>
      <c r="C4" s="669"/>
      <c r="D4" s="669"/>
      <c r="E4" s="669"/>
      <c r="F4" s="669"/>
      <c r="G4" s="669"/>
      <c r="H4" s="669"/>
    </row>
    <row r="5" spans="1:13" ht="12.75" customHeight="1" x14ac:dyDescent="0.2">
      <c r="A5" s="146"/>
      <c r="B5" s="670" t="s">
        <v>102</v>
      </c>
      <c r="C5" s="671"/>
      <c r="D5" s="671"/>
      <c r="E5" s="671"/>
      <c r="F5" s="671"/>
      <c r="G5" s="671"/>
      <c r="H5" s="671"/>
      <c r="I5" s="671"/>
      <c r="J5" s="671"/>
      <c r="K5" s="671"/>
      <c r="L5" s="672"/>
    </row>
    <row r="6" spans="1:13" ht="12.75" customHeight="1" x14ac:dyDescent="0.2">
      <c r="A6" s="146"/>
      <c r="B6" s="673" t="s">
        <v>103</v>
      </c>
      <c r="C6" s="674"/>
      <c r="D6" s="674"/>
      <c r="E6" s="674"/>
      <c r="F6" s="674"/>
      <c r="G6" s="674"/>
      <c r="H6" s="674"/>
      <c r="I6" s="674"/>
      <c r="J6" s="674"/>
      <c r="K6" s="674"/>
      <c r="L6" s="675"/>
    </row>
    <row r="7" spans="1:13" ht="12.75" customHeight="1" x14ac:dyDescent="0.2">
      <c r="A7" s="146"/>
      <c r="B7" s="673" t="s">
        <v>166</v>
      </c>
      <c r="C7" s="674"/>
      <c r="D7" s="674"/>
      <c r="E7" s="674"/>
      <c r="F7" s="674"/>
      <c r="G7" s="674"/>
      <c r="H7" s="674"/>
      <c r="I7" s="674"/>
      <c r="J7" s="674"/>
      <c r="K7" s="674"/>
      <c r="L7" s="675"/>
    </row>
    <row r="8" spans="1:13" ht="12.75" customHeight="1" x14ac:dyDescent="0.2">
      <c r="A8" s="146"/>
      <c r="B8" s="673" t="s">
        <v>104</v>
      </c>
      <c r="C8" s="674"/>
      <c r="D8" s="674"/>
      <c r="E8" s="674"/>
      <c r="F8" s="674"/>
      <c r="G8" s="674"/>
      <c r="H8" s="674"/>
      <c r="I8" s="674"/>
      <c r="J8" s="674"/>
      <c r="K8" s="674"/>
      <c r="L8" s="675"/>
    </row>
    <row r="9" spans="1:13" x14ac:dyDescent="0.2">
      <c r="A9" s="146"/>
      <c r="B9" s="147" t="s">
        <v>45</v>
      </c>
      <c r="C9" s="148"/>
      <c r="D9" s="148"/>
      <c r="E9" s="148"/>
      <c r="F9" s="149"/>
      <c r="G9" s="149"/>
      <c r="H9" s="150"/>
      <c r="I9" s="151"/>
      <c r="J9" s="151"/>
      <c r="K9" s="151"/>
      <c r="L9" s="152"/>
    </row>
    <row r="10" spans="1:13" ht="42" customHeight="1" x14ac:dyDescent="0.2">
      <c r="A10" s="146"/>
      <c r="B10" s="153" t="s">
        <v>26</v>
      </c>
      <c r="C10" s="676" t="s">
        <v>46</v>
      </c>
      <c r="D10" s="677"/>
      <c r="E10" s="661" t="s">
        <v>47</v>
      </c>
      <c r="F10" s="660"/>
      <c r="G10" s="661" t="s">
        <v>48</v>
      </c>
      <c r="H10" s="660"/>
      <c r="I10" s="662" t="s">
        <v>31</v>
      </c>
      <c r="J10" s="678"/>
      <c r="K10" s="661" t="s">
        <v>32</v>
      </c>
      <c r="L10" s="668"/>
    </row>
    <row r="11" spans="1:13" ht="24.75" customHeight="1" x14ac:dyDescent="0.2">
      <c r="A11" s="154"/>
      <c r="B11" s="155"/>
      <c r="C11" s="156" t="s">
        <v>6</v>
      </c>
      <c r="D11" s="157" t="s">
        <v>5</v>
      </c>
      <c r="E11" s="158" t="s">
        <v>6</v>
      </c>
      <c r="F11" s="158" t="s">
        <v>5</v>
      </c>
      <c r="G11" s="158" t="s">
        <v>7</v>
      </c>
      <c r="H11" s="158" t="s">
        <v>5</v>
      </c>
      <c r="I11" s="158" t="s">
        <v>6</v>
      </c>
      <c r="J11" s="158" t="s">
        <v>5</v>
      </c>
      <c r="K11" s="158" t="s">
        <v>6</v>
      </c>
      <c r="L11" s="543" t="s">
        <v>5</v>
      </c>
      <c r="M11" s="151"/>
    </row>
    <row r="12" spans="1:13" s="96" customFormat="1" ht="14.55" customHeight="1" x14ac:dyDescent="0.3">
      <c r="A12" s="97">
        <v>1</v>
      </c>
      <c r="B12" s="67" t="s">
        <v>49</v>
      </c>
      <c r="C12" s="251">
        <v>0</v>
      </c>
      <c r="D12" s="275">
        <v>0</v>
      </c>
      <c r="E12" s="251">
        <v>0</v>
      </c>
      <c r="F12" s="275"/>
      <c r="G12" s="252">
        <v>0</v>
      </c>
      <c r="H12" s="275">
        <v>0</v>
      </c>
      <c r="I12" s="286">
        <v>0</v>
      </c>
      <c r="J12" s="286">
        <v>0</v>
      </c>
      <c r="K12" s="286">
        <v>0</v>
      </c>
      <c r="L12" s="286">
        <v>0</v>
      </c>
      <c r="M12" s="101"/>
    </row>
    <row r="13" spans="1:13" s="96" customFormat="1" ht="14.55" customHeight="1" x14ac:dyDescent="0.3">
      <c r="A13" s="97">
        <v>2</v>
      </c>
      <c r="B13" s="67" t="s">
        <v>50</v>
      </c>
      <c r="C13" s="251">
        <v>1000000</v>
      </c>
      <c r="D13" s="275">
        <v>270000000</v>
      </c>
      <c r="E13" s="251">
        <v>0</v>
      </c>
      <c r="F13" s="275">
        <v>0</v>
      </c>
      <c r="G13" s="252">
        <v>0</v>
      </c>
      <c r="H13" s="275">
        <v>0</v>
      </c>
      <c r="I13" s="286"/>
      <c r="J13" s="286">
        <v>0</v>
      </c>
      <c r="K13" s="286">
        <f>C13+I13</f>
        <v>1000000</v>
      </c>
      <c r="L13" s="286">
        <f>K13*240</f>
        <v>240000000</v>
      </c>
      <c r="M13" s="541"/>
    </row>
    <row r="14" spans="1:13" s="96" customFormat="1" ht="14.55" customHeight="1" x14ac:dyDescent="0.3">
      <c r="A14" s="97">
        <v>3</v>
      </c>
      <c r="B14" s="67" t="s">
        <v>51</v>
      </c>
      <c r="C14" s="251">
        <v>0</v>
      </c>
      <c r="D14" s="275">
        <v>0</v>
      </c>
      <c r="E14" s="251">
        <v>0</v>
      </c>
      <c r="F14" s="275">
        <v>0</v>
      </c>
      <c r="G14" s="252">
        <v>0</v>
      </c>
      <c r="H14" s="275">
        <v>0</v>
      </c>
      <c r="I14" s="286">
        <v>0</v>
      </c>
      <c r="J14" s="286">
        <v>0</v>
      </c>
      <c r="K14" s="286">
        <f t="shared" ref="K14:K29" si="0">C14+I14</f>
        <v>0</v>
      </c>
      <c r="L14" s="286">
        <f t="shared" ref="L14:L29" si="1">K14*240</f>
        <v>0</v>
      </c>
      <c r="M14" s="542"/>
    </row>
    <row r="15" spans="1:13" s="96" customFormat="1" ht="14.55" customHeight="1" x14ac:dyDescent="0.3">
      <c r="A15" s="97">
        <v>4</v>
      </c>
      <c r="B15" s="67" t="s">
        <v>52</v>
      </c>
      <c r="C15" s="251">
        <v>150000</v>
      </c>
      <c r="D15" s="275">
        <v>40500000</v>
      </c>
      <c r="E15" s="251">
        <v>0</v>
      </c>
      <c r="F15" s="275">
        <v>0</v>
      </c>
      <c r="G15" s="252">
        <v>0</v>
      </c>
      <c r="H15" s="275">
        <v>0</v>
      </c>
      <c r="I15" s="534">
        <v>0</v>
      </c>
      <c r="J15" s="286">
        <v>0</v>
      </c>
      <c r="K15" s="286">
        <f t="shared" si="0"/>
        <v>150000</v>
      </c>
      <c r="L15" s="286">
        <f t="shared" si="1"/>
        <v>36000000</v>
      </c>
      <c r="M15" s="541"/>
    </row>
    <row r="16" spans="1:13" s="96" customFormat="1" ht="14.55" customHeight="1" x14ac:dyDescent="0.3">
      <c r="A16" s="97">
        <v>5</v>
      </c>
      <c r="B16" s="67" t="s">
        <v>24</v>
      </c>
      <c r="C16" s="251">
        <v>0</v>
      </c>
      <c r="D16" s="275">
        <v>0</v>
      </c>
      <c r="E16" s="251">
        <f>I16/2</f>
        <v>30000</v>
      </c>
      <c r="F16" s="414">
        <f>J16/2</f>
        <v>7200000</v>
      </c>
      <c r="G16" s="420">
        <f>I16/2</f>
        <v>30000</v>
      </c>
      <c r="H16" s="532">
        <f>J16/2</f>
        <v>7200000</v>
      </c>
      <c r="I16" s="536">
        <v>60000</v>
      </c>
      <c r="J16" s="533">
        <f>I16*240</f>
        <v>14400000</v>
      </c>
      <c r="K16" s="286">
        <f t="shared" si="0"/>
        <v>60000</v>
      </c>
      <c r="L16" s="286">
        <f t="shared" si="1"/>
        <v>14400000</v>
      </c>
      <c r="M16" s="535"/>
    </row>
    <row r="17" spans="1:14" s="96" customFormat="1" ht="45" customHeight="1" x14ac:dyDescent="0.3">
      <c r="A17" s="97">
        <v>6</v>
      </c>
      <c r="B17" s="67" t="s">
        <v>154</v>
      </c>
      <c r="C17" s="251">
        <v>0</v>
      </c>
      <c r="D17" s="275">
        <f t="shared" ref="D17:D30" si="2">C17*240</f>
        <v>0</v>
      </c>
      <c r="E17" s="251">
        <f t="shared" ref="E17:E23" si="3">I17/2</f>
        <v>0</v>
      </c>
      <c r="F17" s="414">
        <f t="shared" ref="F17:F30" si="4">J17/2</f>
        <v>0</v>
      </c>
      <c r="G17" s="252">
        <v>0</v>
      </c>
      <c r="H17" s="532">
        <f t="shared" ref="H17:H30" si="5">J17/2</f>
        <v>0</v>
      </c>
      <c r="I17" s="8"/>
      <c r="J17" s="533">
        <f t="shared" ref="J17:J23" si="6">I17*240</f>
        <v>0</v>
      </c>
      <c r="K17" s="286">
        <f t="shared" si="0"/>
        <v>0</v>
      </c>
      <c r="L17" s="286">
        <f t="shared" si="1"/>
        <v>0</v>
      </c>
      <c r="M17" s="542"/>
    </row>
    <row r="18" spans="1:14" s="96" customFormat="1" ht="14.55" customHeight="1" x14ac:dyDescent="0.3">
      <c r="A18" s="97">
        <v>7</v>
      </c>
      <c r="B18" s="67" t="s">
        <v>22</v>
      </c>
      <c r="C18" s="251">
        <v>0</v>
      </c>
      <c r="D18" s="275">
        <f t="shared" si="2"/>
        <v>0</v>
      </c>
      <c r="E18" s="251">
        <f t="shared" si="3"/>
        <v>89000</v>
      </c>
      <c r="F18" s="414">
        <f t="shared" si="4"/>
        <v>21360000</v>
      </c>
      <c r="G18" s="252">
        <v>0</v>
      </c>
      <c r="H18" s="532">
        <f t="shared" si="5"/>
        <v>21360000</v>
      </c>
      <c r="I18" s="536">
        <v>178000</v>
      </c>
      <c r="J18" s="533">
        <f t="shared" si="6"/>
        <v>42720000</v>
      </c>
      <c r="K18" s="286">
        <f t="shared" si="0"/>
        <v>178000</v>
      </c>
      <c r="L18" s="286">
        <f t="shared" si="1"/>
        <v>42720000</v>
      </c>
      <c r="M18" s="541"/>
    </row>
    <row r="19" spans="1:14" s="96" customFormat="1" ht="14.55" customHeight="1" x14ac:dyDescent="0.3">
      <c r="A19" s="97">
        <v>8</v>
      </c>
      <c r="B19" s="67" t="s">
        <v>105</v>
      </c>
      <c r="C19" s="251">
        <v>153000</v>
      </c>
      <c r="D19" s="275">
        <v>41310000</v>
      </c>
      <c r="E19" s="251">
        <f t="shared" si="3"/>
        <v>0</v>
      </c>
      <c r="F19" s="414">
        <f t="shared" si="4"/>
        <v>0</v>
      </c>
      <c r="G19" s="252">
        <v>0</v>
      </c>
      <c r="H19" s="532">
        <f t="shared" si="5"/>
        <v>0</v>
      </c>
      <c r="I19" s="8"/>
      <c r="J19" s="533">
        <f t="shared" si="6"/>
        <v>0</v>
      </c>
      <c r="K19" s="286">
        <f t="shared" si="0"/>
        <v>153000</v>
      </c>
      <c r="L19" s="286">
        <f t="shared" si="1"/>
        <v>36720000</v>
      </c>
      <c r="M19" s="541"/>
    </row>
    <row r="20" spans="1:14" s="96" customFormat="1" ht="14.55" customHeight="1" x14ac:dyDescent="0.3">
      <c r="A20" s="97">
        <v>9</v>
      </c>
      <c r="B20" s="67" t="s">
        <v>20</v>
      </c>
      <c r="C20" s="251"/>
      <c r="D20" s="275"/>
      <c r="E20" s="251">
        <f t="shared" si="3"/>
        <v>25000</v>
      </c>
      <c r="F20" s="414">
        <f t="shared" si="4"/>
        <v>6000000</v>
      </c>
      <c r="G20" s="252">
        <f>I20/2</f>
        <v>25000</v>
      </c>
      <c r="H20" s="532">
        <f t="shared" si="5"/>
        <v>6000000</v>
      </c>
      <c r="I20" s="536">
        <v>50000</v>
      </c>
      <c r="J20" s="533">
        <f t="shared" si="6"/>
        <v>12000000</v>
      </c>
      <c r="K20" s="286">
        <f t="shared" si="0"/>
        <v>50000</v>
      </c>
      <c r="L20" s="286">
        <f t="shared" si="1"/>
        <v>12000000</v>
      </c>
      <c r="M20" s="542"/>
    </row>
    <row r="21" spans="1:14" s="96" customFormat="1" ht="14.55" customHeight="1" x14ac:dyDescent="0.3">
      <c r="A21" s="97">
        <v>10</v>
      </c>
      <c r="B21" s="67" t="s">
        <v>54</v>
      </c>
      <c r="C21" s="251">
        <v>100000</v>
      </c>
      <c r="D21" s="275">
        <v>27000000</v>
      </c>
      <c r="E21" s="251">
        <f t="shared" si="3"/>
        <v>116000</v>
      </c>
      <c r="F21" s="414">
        <f t="shared" si="4"/>
        <v>27840000</v>
      </c>
      <c r="G21" s="252">
        <f>I21/2</f>
        <v>116000</v>
      </c>
      <c r="H21" s="532">
        <f t="shared" si="5"/>
        <v>27840000</v>
      </c>
      <c r="I21" s="536">
        <v>232000</v>
      </c>
      <c r="J21" s="533">
        <f t="shared" si="6"/>
        <v>55680000</v>
      </c>
      <c r="K21" s="286">
        <f t="shared" si="0"/>
        <v>332000</v>
      </c>
      <c r="L21" s="286">
        <f t="shared" si="1"/>
        <v>79680000</v>
      </c>
      <c r="M21" s="541"/>
    </row>
    <row r="22" spans="1:14" s="96" customFormat="1" ht="14.55" customHeight="1" x14ac:dyDescent="0.3">
      <c r="A22" s="97">
        <v>11</v>
      </c>
      <c r="B22" s="67" t="s">
        <v>18</v>
      </c>
      <c r="C22" s="251">
        <v>0</v>
      </c>
      <c r="D22" s="275">
        <v>0</v>
      </c>
      <c r="E22" s="251">
        <f t="shared" si="3"/>
        <v>0</v>
      </c>
      <c r="F22" s="414">
        <f t="shared" si="4"/>
        <v>0</v>
      </c>
      <c r="G22" s="96">
        <f>I22/2</f>
        <v>0</v>
      </c>
      <c r="H22" s="532">
        <f t="shared" si="5"/>
        <v>0</v>
      </c>
      <c r="I22" s="8"/>
      <c r="J22" s="533">
        <f t="shared" si="6"/>
        <v>0</v>
      </c>
      <c r="K22" s="286">
        <f t="shared" si="0"/>
        <v>0</v>
      </c>
      <c r="L22" s="286">
        <f t="shared" si="1"/>
        <v>0</v>
      </c>
      <c r="M22" s="542"/>
    </row>
    <row r="23" spans="1:14" s="96" customFormat="1" ht="14.55" customHeight="1" x14ac:dyDescent="0.3">
      <c r="A23" s="97">
        <v>12</v>
      </c>
      <c r="B23" s="14" t="s">
        <v>55</v>
      </c>
      <c r="C23" s="251">
        <v>0</v>
      </c>
      <c r="D23" s="275">
        <v>0</v>
      </c>
      <c r="E23" s="251">
        <f t="shared" si="3"/>
        <v>104500</v>
      </c>
      <c r="F23" s="414">
        <f>E23*240</f>
        <v>25080000</v>
      </c>
      <c r="G23" s="252">
        <f>I23/2</f>
        <v>104500</v>
      </c>
      <c r="H23" s="532">
        <f>G23*240</f>
        <v>25080000</v>
      </c>
      <c r="I23" s="537">
        <v>209000</v>
      </c>
      <c r="J23" s="533">
        <f t="shared" si="6"/>
        <v>50160000</v>
      </c>
      <c r="K23" s="286">
        <f t="shared" si="0"/>
        <v>209000</v>
      </c>
      <c r="L23" s="286">
        <f t="shared" si="1"/>
        <v>50160000</v>
      </c>
      <c r="M23" s="535"/>
    </row>
    <row r="24" spans="1:14" s="96" customFormat="1" ht="14.55" customHeight="1" x14ac:dyDescent="0.3">
      <c r="A24" s="97">
        <v>13</v>
      </c>
      <c r="B24" s="67" t="s">
        <v>56</v>
      </c>
      <c r="C24" s="251">
        <v>0</v>
      </c>
      <c r="D24" s="275">
        <f t="shared" si="2"/>
        <v>0</v>
      </c>
      <c r="E24" s="251"/>
      <c r="F24" s="414">
        <f t="shared" si="4"/>
        <v>0</v>
      </c>
      <c r="G24" s="252">
        <v>0</v>
      </c>
      <c r="H24" s="532">
        <f t="shared" si="5"/>
        <v>0</v>
      </c>
      <c r="I24" s="536"/>
      <c r="J24" s="533">
        <f>I24*240</f>
        <v>0</v>
      </c>
      <c r="K24" s="286">
        <f t="shared" si="0"/>
        <v>0</v>
      </c>
      <c r="L24" s="286">
        <f t="shared" si="1"/>
        <v>0</v>
      </c>
      <c r="M24" s="535"/>
    </row>
    <row r="25" spans="1:14" s="96" customFormat="1" ht="14.55" customHeight="1" x14ac:dyDescent="0.3">
      <c r="A25" s="268">
        <v>14</v>
      </c>
      <c r="B25" s="67" t="s">
        <v>57</v>
      </c>
      <c r="C25" s="251">
        <v>0</v>
      </c>
      <c r="D25" s="275">
        <f t="shared" si="2"/>
        <v>0</v>
      </c>
      <c r="E25" s="251"/>
      <c r="F25" s="414">
        <f t="shared" si="4"/>
        <v>0</v>
      </c>
      <c r="G25" s="252">
        <v>0</v>
      </c>
      <c r="H25" s="414">
        <f t="shared" si="5"/>
        <v>0</v>
      </c>
      <c r="I25" s="345">
        <f t="shared" ref="I25:I29" si="7">E25+G25</f>
        <v>0</v>
      </c>
      <c r="J25" s="286">
        <f t="shared" ref="J25:J30" si="8">I25*240</f>
        <v>0</v>
      </c>
      <c r="K25" s="286">
        <f t="shared" si="0"/>
        <v>0</v>
      </c>
      <c r="L25" s="286">
        <f t="shared" si="1"/>
        <v>0</v>
      </c>
      <c r="M25" s="523"/>
    </row>
    <row r="26" spans="1:14" s="96" customFormat="1" ht="14.55" customHeight="1" x14ac:dyDescent="0.3">
      <c r="A26" s="268">
        <v>15</v>
      </c>
      <c r="B26" s="67" t="s">
        <v>12</v>
      </c>
      <c r="C26" s="251">
        <v>0</v>
      </c>
      <c r="E26" s="251"/>
      <c r="F26" s="414">
        <f t="shared" si="4"/>
        <v>0</v>
      </c>
      <c r="H26" s="414">
        <f t="shared" si="5"/>
        <v>0</v>
      </c>
      <c r="J26" s="286">
        <f>I26*240</f>
        <v>0</v>
      </c>
      <c r="K26" s="286">
        <f t="shared" si="0"/>
        <v>0</v>
      </c>
      <c r="L26" s="286">
        <f t="shared" si="1"/>
        <v>0</v>
      </c>
    </row>
    <row r="27" spans="1:14" s="96" customFormat="1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/>
      <c r="F27" s="414">
        <f t="shared" si="4"/>
        <v>0</v>
      </c>
      <c r="G27" s="252">
        <v>0</v>
      </c>
      <c r="H27" s="414">
        <f t="shared" si="5"/>
        <v>0</v>
      </c>
      <c r="I27" s="286">
        <f t="shared" si="7"/>
        <v>0</v>
      </c>
      <c r="J27" s="286">
        <f t="shared" si="8"/>
        <v>0</v>
      </c>
      <c r="K27" s="286">
        <f t="shared" si="0"/>
        <v>0</v>
      </c>
      <c r="L27" s="286">
        <f t="shared" si="1"/>
        <v>0</v>
      </c>
    </row>
    <row r="28" spans="1:14" s="96" customFormat="1" ht="14.55" customHeight="1" x14ac:dyDescent="0.3">
      <c r="A28" s="268">
        <v>17</v>
      </c>
      <c r="B28" s="67" t="s">
        <v>91</v>
      </c>
      <c r="C28" s="251">
        <v>0</v>
      </c>
      <c r="D28" s="275">
        <f t="shared" si="2"/>
        <v>0</v>
      </c>
      <c r="E28" s="251"/>
      <c r="F28" s="414">
        <f t="shared" si="4"/>
        <v>0</v>
      </c>
      <c r="G28" s="252">
        <v>0</v>
      </c>
      <c r="H28" s="414">
        <f t="shared" si="5"/>
        <v>0</v>
      </c>
      <c r="I28" s="286">
        <f t="shared" si="7"/>
        <v>0</v>
      </c>
      <c r="J28" s="286">
        <f t="shared" si="8"/>
        <v>0</v>
      </c>
      <c r="K28" s="286">
        <f t="shared" si="0"/>
        <v>0</v>
      </c>
      <c r="L28" s="286">
        <f t="shared" si="1"/>
        <v>0</v>
      </c>
    </row>
    <row r="29" spans="1:14" s="96" customFormat="1" ht="14.55" customHeight="1" x14ac:dyDescent="0.3">
      <c r="A29" s="268">
        <v>18</v>
      </c>
      <c r="B29" s="67" t="s">
        <v>17</v>
      </c>
      <c r="C29" s="251">
        <v>0</v>
      </c>
      <c r="D29" s="275">
        <f t="shared" si="2"/>
        <v>0</v>
      </c>
      <c r="E29" s="251"/>
      <c r="F29" s="414">
        <f t="shared" si="4"/>
        <v>0</v>
      </c>
      <c r="G29" s="252">
        <v>0</v>
      </c>
      <c r="H29" s="414">
        <f t="shared" si="5"/>
        <v>0</v>
      </c>
      <c r="I29" s="286">
        <f t="shared" si="7"/>
        <v>0</v>
      </c>
      <c r="J29" s="286">
        <f t="shared" si="8"/>
        <v>0</v>
      </c>
      <c r="K29" s="286">
        <f t="shared" si="0"/>
        <v>0</v>
      </c>
      <c r="L29" s="286">
        <f t="shared" si="1"/>
        <v>0</v>
      </c>
    </row>
    <row r="30" spans="1:14" s="96" customFormat="1" ht="14.55" customHeight="1" x14ac:dyDescent="0.3">
      <c r="A30" s="268">
        <v>19</v>
      </c>
      <c r="B30" s="67" t="s">
        <v>106</v>
      </c>
      <c r="C30" s="251"/>
      <c r="D30" s="275">
        <f t="shared" si="2"/>
        <v>0</v>
      </c>
      <c r="E30" s="251">
        <f>I30/2</f>
        <v>43740</v>
      </c>
      <c r="F30" s="414">
        <f t="shared" si="4"/>
        <v>10497600</v>
      </c>
      <c r="G30" s="420">
        <f>I30/2</f>
        <v>43740</v>
      </c>
      <c r="H30" s="414">
        <f t="shared" si="5"/>
        <v>10497600</v>
      </c>
      <c r="I30" s="286">
        <v>87480</v>
      </c>
      <c r="J30" s="286">
        <f t="shared" si="8"/>
        <v>20995200</v>
      </c>
      <c r="K30" s="286">
        <f t="shared" ref="K30" si="9">C30+I30</f>
        <v>87480</v>
      </c>
      <c r="L30" s="286">
        <f t="shared" ref="L30" si="10">D30+J30</f>
        <v>20995200</v>
      </c>
    </row>
    <row r="31" spans="1:14" s="96" customFormat="1" ht="14.4" x14ac:dyDescent="0.3">
      <c r="A31" s="268"/>
      <c r="B31" s="387" t="s">
        <v>9</v>
      </c>
      <c r="C31" s="388">
        <f>MROUND(SUM(C12:C30),100)</f>
        <v>1403000</v>
      </c>
      <c r="D31" s="388">
        <f t="shared" ref="D31:L31" si="11">MROUND(SUM(D12:D30),100)</f>
        <v>378810000</v>
      </c>
      <c r="E31" s="388">
        <f t="shared" si="11"/>
        <v>408200</v>
      </c>
      <c r="F31" s="388">
        <f t="shared" si="11"/>
        <v>97977600</v>
      </c>
      <c r="G31" s="388">
        <f t="shared" si="11"/>
        <v>319200</v>
      </c>
      <c r="H31" s="388">
        <f t="shared" si="11"/>
        <v>97977600</v>
      </c>
      <c r="I31" s="388">
        <f t="shared" si="11"/>
        <v>816500</v>
      </c>
      <c r="J31" s="388">
        <f t="shared" si="11"/>
        <v>195955200</v>
      </c>
      <c r="K31" s="388">
        <f>MROUND(SUM(K12:K30),100)</f>
        <v>2219500</v>
      </c>
      <c r="L31" s="388">
        <f t="shared" si="11"/>
        <v>532675200</v>
      </c>
      <c r="N31" s="144"/>
    </row>
    <row r="32" spans="1:14" s="96" customFormat="1" ht="15.6" x14ac:dyDescent="0.3">
      <c r="A32" s="118"/>
      <c r="B32" s="106" t="s">
        <v>16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3"/>
    </row>
    <row r="33" spans="1:16" s="96" customFormat="1" ht="14.55" customHeight="1" x14ac:dyDescent="0.3">
      <c r="A33" s="97">
        <v>1</v>
      </c>
      <c r="B33" s="25" t="s">
        <v>107</v>
      </c>
      <c r="C33" s="251"/>
      <c r="D33" s="251"/>
      <c r="E33" s="538">
        <f>I33/2</f>
        <v>50000</v>
      </c>
      <c r="F33" s="538">
        <f>E33*240</f>
        <v>12000000</v>
      </c>
      <c r="G33" s="538">
        <f>I33/2</f>
        <v>50000</v>
      </c>
      <c r="H33" s="538">
        <f>G33*240</f>
        <v>12000000</v>
      </c>
      <c r="I33" s="286">
        <v>100000</v>
      </c>
      <c r="J33" s="286">
        <f>I33*240</f>
        <v>24000000</v>
      </c>
      <c r="K33" s="286">
        <f t="shared" ref="K33:L35" si="12">C33+I33</f>
        <v>100000</v>
      </c>
      <c r="L33" s="286">
        <f t="shared" si="12"/>
        <v>24000000</v>
      </c>
    </row>
    <row r="34" spans="1:16" s="96" customFormat="1" ht="14.55" customHeight="1" x14ac:dyDescent="0.3">
      <c r="A34" s="97">
        <v>2</v>
      </c>
      <c r="B34" s="25" t="s">
        <v>14</v>
      </c>
      <c r="C34" s="251"/>
      <c r="D34" s="251"/>
      <c r="E34" s="538">
        <f t="shared" ref="E34:E39" si="13">I34/2</f>
        <v>0</v>
      </c>
      <c r="F34" s="538">
        <f t="shared" ref="F34:F39" si="14">E34*240</f>
        <v>0</v>
      </c>
      <c r="G34" s="538">
        <f t="shared" ref="G34:G39" si="15">I34/2</f>
        <v>0</v>
      </c>
      <c r="H34" s="538">
        <f t="shared" ref="H34:H39" si="16">G34*240</f>
        <v>0</v>
      </c>
      <c r="I34" s="286">
        <v>0</v>
      </c>
      <c r="J34" s="286">
        <f t="shared" ref="J34:J39" si="17">I34*240</f>
        <v>0</v>
      </c>
      <c r="K34" s="286">
        <f t="shared" si="12"/>
        <v>0</v>
      </c>
      <c r="L34" s="286">
        <f t="shared" si="12"/>
        <v>0</v>
      </c>
    </row>
    <row r="35" spans="1:16" s="96" customFormat="1" ht="14.55" customHeight="1" x14ac:dyDescent="0.3">
      <c r="A35" s="97">
        <v>3</v>
      </c>
      <c r="B35" s="25" t="s">
        <v>13</v>
      </c>
      <c r="C35" s="251"/>
      <c r="D35" s="251"/>
      <c r="E35" s="538">
        <f t="shared" si="13"/>
        <v>25000</v>
      </c>
      <c r="F35" s="538">
        <f t="shared" si="14"/>
        <v>6000000</v>
      </c>
      <c r="G35" s="538">
        <f t="shared" si="15"/>
        <v>25000</v>
      </c>
      <c r="H35" s="538">
        <f t="shared" si="16"/>
        <v>6000000</v>
      </c>
      <c r="I35" s="286">
        <v>50000</v>
      </c>
      <c r="J35" s="286">
        <f t="shared" si="17"/>
        <v>12000000</v>
      </c>
      <c r="K35" s="286">
        <f t="shared" si="12"/>
        <v>50000</v>
      </c>
      <c r="L35" s="286">
        <f t="shared" si="12"/>
        <v>12000000</v>
      </c>
    </row>
    <row r="36" spans="1:16" s="96" customFormat="1" ht="14.55" customHeight="1" x14ac:dyDescent="0.3">
      <c r="A36" s="97">
        <v>4</v>
      </c>
      <c r="B36" s="25" t="s">
        <v>94</v>
      </c>
      <c r="C36" s="251"/>
      <c r="D36" s="251"/>
      <c r="E36" s="538">
        <f t="shared" si="13"/>
        <v>0</v>
      </c>
      <c r="F36" s="538">
        <f t="shared" si="14"/>
        <v>0</v>
      </c>
      <c r="G36" s="538">
        <f t="shared" si="15"/>
        <v>0</v>
      </c>
      <c r="H36" s="538">
        <f t="shared" si="16"/>
        <v>0</v>
      </c>
      <c r="J36" s="286">
        <f t="shared" si="17"/>
        <v>0</v>
      </c>
      <c r="P36" s="96" t="s">
        <v>95</v>
      </c>
    </row>
    <row r="37" spans="1:16" s="96" customFormat="1" ht="14.55" customHeight="1" x14ac:dyDescent="0.3">
      <c r="A37" s="97">
        <v>5</v>
      </c>
      <c r="B37" s="25" t="s">
        <v>76</v>
      </c>
      <c r="C37" s="251"/>
      <c r="D37" s="251"/>
      <c r="E37" s="538">
        <f t="shared" si="13"/>
        <v>0</v>
      </c>
      <c r="F37" s="538">
        <f t="shared" si="14"/>
        <v>0</v>
      </c>
      <c r="G37" s="538">
        <f t="shared" si="15"/>
        <v>0</v>
      </c>
      <c r="H37" s="538">
        <f t="shared" si="16"/>
        <v>0</v>
      </c>
      <c r="J37" s="286">
        <f t="shared" si="17"/>
        <v>0</v>
      </c>
    </row>
    <row r="38" spans="1:16" s="96" customFormat="1" ht="14.55" customHeight="1" x14ac:dyDescent="0.3">
      <c r="A38" s="97">
        <v>6</v>
      </c>
      <c r="B38" s="25" t="s">
        <v>108</v>
      </c>
      <c r="C38" s="251"/>
      <c r="D38" s="251"/>
      <c r="E38" s="538">
        <f t="shared" si="13"/>
        <v>20000</v>
      </c>
      <c r="F38" s="538">
        <f t="shared" si="14"/>
        <v>4800000</v>
      </c>
      <c r="G38" s="538">
        <f t="shared" si="15"/>
        <v>20000</v>
      </c>
      <c r="H38" s="538">
        <f t="shared" si="16"/>
        <v>4800000</v>
      </c>
      <c r="I38" s="286">
        <v>40000</v>
      </c>
      <c r="J38" s="286">
        <f t="shared" si="17"/>
        <v>9600000</v>
      </c>
      <c r="K38" s="286">
        <f>C36+I38</f>
        <v>40000</v>
      </c>
      <c r="L38" s="286">
        <f>D36+J38</f>
        <v>9600000</v>
      </c>
    </row>
    <row r="39" spans="1:16" s="96" customFormat="1" ht="14.55" customHeight="1" x14ac:dyDescent="0.3">
      <c r="A39" s="97">
        <v>7</v>
      </c>
      <c r="B39" s="25" t="s">
        <v>11</v>
      </c>
      <c r="C39" s="251"/>
      <c r="D39" s="251"/>
      <c r="E39" s="538">
        <f t="shared" si="13"/>
        <v>120000</v>
      </c>
      <c r="F39" s="538">
        <f t="shared" si="14"/>
        <v>28800000</v>
      </c>
      <c r="G39" s="538">
        <f t="shared" si="15"/>
        <v>120000</v>
      </c>
      <c r="H39" s="538">
        <f t="shared" si="16"/>
        <v>28800000</v>
      </c>
      <c r="I39" s="286">
        <v>240000</v>
      </c>
      <c r="J39" s="286">
        <f t="shared" si="17"/>
        <v>57600000</v>
      </c>
      <c r="K39" s="286">
        <f>C37+I39</f>
        <v>240000</v>
      </c>
      <c r="L39" s="286">
        <f>D37+J39</f>
        <v>57600000</v>
      </c>
    </row>
    <row r="40" spans="1:16" s="96" customFormat="1" ht="14.4" x14ac:dyDescent="0.3">
      <c r="A40" s="118"/>
      <c r="B40" s="107" t="s">
        <v>96</v>
      </c>
      <c r="C40" s="134">
        <f t="shared" ref="C40:L40" si="18">SUM(C33:C39)</f>
        <v>0</v>
      </c>
      <c r="D40" s="134">
        <f t="shared" si="18"/>
        <v>0</v>
      </c>
      <c r="E40" s="134">
        <f t="shared" si="18"/>
        <v>215000</v>
      </c>
      <c r="F40" s="134">
        <f t="shared" si="18"/>
        <v>51600000</v>
      </c>
      <c r="G40" s="134">
        <f t="shared" si="18"/>
        <v>215000</v>
      </c>
      <c r="H40" s="134">
        <f t="shared" si="18"/>
        <v>51600000</v>
      </c>
      <c r="I40" s="134">
        <f t="shared" si="18"/>
        <v>430000</v>
      </c>
      <c r="J40" s="134">
        <f t="shared" si="18"/>
        <v>103200000</v>
      </c>
      <c r="K40" s="134">
        <f t="shared" si="18"/>
        <v>430000</v>
      </c>
      <c r="L40" s="134">
        <f t="shared" si="18"/>
        <v>103200000</v>
      </c>
    </row>
    <row r="41" spans="1:16" s="96" customFormat="1" ht="14.4" x14ac:dyDescent="0.3">
      <c r="A41" s="118"/>
      <c r="B41" s="105" t="s">
        <v>10</v>
      </c>
      <c r="C41" s="129"/>
      <c r="D41" s="130"/>
      <c r="E41" s="539">
        <f>I41/2</f>
        <v>40000</v>
      </c>
      <c r="F41" s="540">
        <v>43200000</v>
      </c>
      <c r="G41" s="540">
        <f>I41/2</f>
        <v>40000</v>
      </c>
      <c r="H41" s="540">
        <f>G41*240</f>
        <v>9600000</v>
      </c>
      <c r="I41" s="251">
        <v>80000</v>
      </c>
      <c r="J41" s="251">
        <f>F41+H41</f>
        <v>52800000</v>
      </c>
      <c r="K41" s="251">
        <f>C41+I41</f>
        <v>80000</v>
      </c>
      <c r="L41" s="251">
        <f>D41+J41</f>
        <v>52800000</v>
      </c>
      <c r="N41" s="96" t="s">
        <v>97</v>
      </c>
    </row>
    <row r="42" spans="1:16" s="96" customFormat="1" ht="14.4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 t="shared" ref="E42:L42" si="19">E41</f>
        <v>40000</v>
      </c>
      <c r="F42" s="395">
        <f t="shared" si="19"/>
        <v>9600000</v>
      </c>
      <c r="G42" s="395">
        <f t="shared" si="19"/>
        <v>40000</v>
      </c>
      <c r="H42" s="395">
        <f t="shared" si="19"/>
        <v>9600000</v>
      </c>
      <c r="I42" s="395">
        <f t="shared" si="19"/>
        <v>80000</v>
      </c>
      <c r="J42" s="395">
        <f t="shared" si="19"/>
        <v>52800000</v>
      </c>
      <c r="K42" s="395">
        <f t="shared" si="19"/>
        <v>80000</v>
      </c>
      <c r="L42" s="395">
        <f t="shared" si="19"/>
        <v>52800000</v>
      </c>
    </row>
    <row r="43" spans="1:16" s="96" customFormat="1" ht="14.4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6" s="96" customFormat="1" ht="16.2" thickBot="1" x14ac:dyDescent="0.35">
      <c r="A44" s="272"/>
      <c r="B44" s="273" t="s">
        <v>8</v>
      </c>
      <c r="C44" s="274">
        <f>C31+C40+C42</f>
        <v>1403000</v>
      </c>
      <c r="D44" s="274">
        <f t="shared" ref="D44:L44" si="20">D31+D40+D42</f>
        <v>378810000</v>
      </c>
      <c r="E44" s="274">
        <f t="shared" si="20"/>
        <v>663200</v>
      </c>
      <c r="F44" s="274">
        <f t="shared" si="20"/>
        <v>159177600</v>
      </c>
      <c r="G44" s="274">
        <f t="shared" si="20"/>
        <v>574200</v>
      </c>
      <c r="H44" s="274">
        <f t="shared" si="20"/>
        <v>159177600</v>
      </c>
      <c r="I44" s="274">
        <f t="shared" si="20"/>
        <v>1326500</v>
      </c>
      <c r="J44" s="274">
        <f t="shared" si="20"/>
        <v>351955200</v>
      </c>
      <c r="K44" s="274">
        <f t="shared" si="20"/>
        <v>2729500</v>
      </c>
      <c r="L44" s="274">
        <f t="shared" si="20"/>
        <v>688675200</v>
      </c>
    </row>
    <row r="45" spans="1:16" s="96" customFormat="1" ht="14.4" x14ac:dyDescent="0.3"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6" x14ac:dyDescent="0.2">
      <c r="A46" s="146"/>
      <c r="B46" s="172"/>
      <c r="C46" s="285"/>
      <c r="D46" s="285"/>
      <c r="E46" s="285"/>
      <c r="F46" s="285"/>
      <c r="G46" s="285"/>
      <c r="H46" s="285"/>
      <c r="I46" s="285"/>
      <c r="J46" s="285"/>
      <c r="K46" s="285"/>
      <c r="L46" s="285"/>
    </row>
    <row r="47" spans="1:16" x14ac:dyDescent="0.2">
      <c r="A47" s="146"/>
      <c r="B47" s="172"/>
      <c r="C47" s="285"/>
      <c r="D47" s="285"/>
      <c r="E47" s="285"/>
      <c r="F47" s="285"/>
      <c r="G47" s="285"/>
      <c r="H47" s="285"/>
      <c r="I47" s="285"/>
      <c r="J47" s="285"/>
      <c r="K47" s="285"/>
      <c r="L47" s="285"/>
    </row>
    <row r="48" spans="1:16" x14ac:dyDescent="0.2">
      <c r="A48" s="146"/>
      <c r="B48" s="172"/>
      <c r="C48" s="285"/>
      <c r="D48" s="285"/>
      <c r="E48" s="285"/>
      <c r="F48" s="285"/>
      <c r="G48" s="285"/>
      <c r="H48" s="285"/>
      <c r="I48" s="285"/>
      <c r="J48" s="285"/>
      <c r="K48" s="285"/>
      <c r="L48" s="285"/>
    </row>
    <row r="49" spans="1:12" x14ac:dyDescent="0.2">
      <c r="A49" s="146"/>
      <c r="B49" s="172"/>
      <c r="C49" s="285"/>
      <c r="D49" s="285"/>
      <c r="E49" s="285"/>
      <c r="F49" s="285"/>
      <c r="G49" s="285"/>
      <c r="H49" s="285"/>
      <c r="I49" s="285"/>
      <c r="J49" s="285"/>
      <c r="K49" s="285"/>
      <c r="L49" s="285"/>
    </row>
    <row r="50" spans="1:12" x14ac:dyDescent="0.2">
      <c r="A50" s="146"/>
      <c r="B50" s="172"/>
      <c r="C50" s="285"/>
      <c r="D50" s="285"/>
      <c r="E50" s="285"/>
      <c r="F50" s="285"/>
      <c r="G50" s="285"/>
      <c r="H50" s="285"/>
      <c r="I50" s="285"/>
      <c r="J50" s="285"/>
      <c r="K50" s="285"/>
      <c r="L50" s="285"/>
    </row>
    <row r="51" spans="1:12" x14ac:dyDescent="0.2">
      <c r="A51" s="146"/>
      <c r="B51" s="172"/>
      <c r="C51" s="285"/>
      <c r="D51" s="285"/>
      <c r="E51" s="285"/>
      <c r="F51" s="285"/>
      <c r="G51" s="285"/>
      <c r="H51" s="285"/>
      <c r="I51" s="285"/>
      <c r="J51" s="285"/>
      <c r="K51" s="285"/>
      <c r="L51" s="285"/>
    </row>
    <row r="52" spans="1:12" x14ac:dyDescent="0.2">
      <c r="A52" s="146"/>
      <c r="B52" s="172"/>
      <c r="C52" s="285"/>
      <c r="D52" s="285"/>
      <c r="E52" s="285"/>
      <c r="F52" s="285"/>
      <c r="G52" s="285"/>
      <c r="H52" s="285"/>
      <c r="I52" s="285"/>
      <c r="J52" s="285"/>
      <c r="K52" s="285"/>
      <c r="L52" s="285"/>
    </row>
    <row r="53" spans="1:12" x14ac:dyDescent="0.2">
      <c r="A53" s="146"/>
      <c r="B53" s="172"/>
      <c r="C53" s="285"/>
      <c r="D53" s="285"/>
      <c r="E53" s="285"/>
      <c r="F53" s="285"/>
      <c r="G53" s="285"/>
      <c r="H53" s="285"/>
      <c r="I53" s="285"/>
      <c r="J53" s="285"/>
      <c r="K53" s="285"/>
      <c r="L53" s="285"/>
    </row>
    <row r="54" spans="1:12" x14ac:dyDescent="0.2">
      <c r="A54" s="146"/>
      <c r="B54" s="172"/>
      <c r="C54" s="285"/>
      <c r="D54" s="285"/>
      <c r="E54" s="285"/>
      <c r="F54" s="285"/>
      <c r="G54" s="285"/>
      <c r="H54" s="285"/>
      <c r="I54" s="285"/>
      <c r="J54" s="285"/>
      <c r="K54" s="285"/>
      <c r="L54" s="285"/>
    </row>
    <row r="55" spans="1:12" x14ac:dyDescent="0.2">
      <c r="A55" s="146"/>
      <c r="B55" s="172"/>
      <c r="C55" s="285"/>
      <c r="D55" s="285"/>
      <c r="E55" s="285"/>
      <c r="F55" s="285"/>
      <c r="G55" s="285"/>
      <c r="H55" s="285"/>
      <c r="I55" s="285"/>
      <c r="J55" s="285"/>
      <c r="K55" s="285"/>
      <c r="L55" s="285"/>
    </row>
    <row r="56" spans="1:12" x14ac:dyDescent="0.2">
      <c r="A56" s="146"/>
      <c r="B56" s="172"/>
      <c r="C56" s="285"/>
      <c r="D56" s="285"/>
      <c r="E56" s="285"/>
      <c r="F56" s="285"/>
      <c r="G56" s="285"/>
      <c r="H56" s="285"/>
      <c r="I56" s="285"/>
      <c r="J56" s="285"/>
      <c r="K56" s="285"/>
      <c r="L56" s="285"/>
    </row>
    <row r="57" spans="1:12" x14ac:dyDescent="0.2">
      <c r="A57" s="146"/>
      <c r="B57" s="172"/>
      <c r="C57" s="285"/>
      <c r="D57" s="285"/>
      <c r="E57" s="285"/>
      <c r="F57" s="285"/>
      <c r="G57" s="285"/>
      <c r="H57" s="285"/>
      <c r="I57" s="285"/>
      <c r="J57" s="285"/>
      <c r="K57" s="285"/>
      <c r="L57" s="285"/>
    </row>
    <row r="58" spans="1:12" x14ac:dyDescent="0.2">
      <c r="A58" s="146"/>
      <c r="B58" s="172"/>
      <c r="C58" s="285"/>
      <c r="D58" s="285"/>
      <c r="E58" s="285"/>
      <c r="F58" s="285"/>
      <c r="G58" s="285"/>
      <c r="H58" s="285"/>
      <c r="I58" s="285"/>
      <c r="J58" s="285"/>
      <c r="K58" s="285"/>
      <c r="L58" s="285"/>
    </row>
    <row r="59" spans="1:12" x14ac:dyDescent="0.2">
      <c r="A59" s="146"/>
      <c r="B59" s="172"/>
      <c r="C59" s="285"/>
      <c r="D59" s="285"/>
      <c r="E59" s="285"/>
      <c r="F59" s="285"/>
      <c r="G59" s="285"/>
      <c r="H59" s="285"/>
      <c r="I59" s="285"/>
      <c r="J59" s="285"/>
      <c r="K59" s="285"/>
      <c r="L59" s="285"/>
    </row>
    <row r="60" spans="1:12" x14ac:dyDescent="0.2">
      <c r="A60" s="146"/>
      <c r="B60" s="172"/>
      <c r="C60" s="285"/>
      <c r="D60" s="285"/>
      <c r="E60" s="285"/>
      <c r="F60" s="285"/>
      <c r="G60" s="285"/>
      <c r="H60" s="285"/>
      <c r="I60" s="285"/>
      <c r="J60" s="285"/>
      <c r="K60" s="285"/>
      <c r="L60" s="285"/>
    </row>
    <row r="61" spans="1:12" x14ac:dyDescent="0.2">
      <c r="A61" s="146"/>
      <c r="B61" s="172"/>
      <c r="C61" s="285"/>
      <c r="D61" s="285"/>
      <c r="E61" s="285"/>
      <c r="F61" s="285"/>
      <c r="G61" s="285"/>
      <c r="H61" s="285"/>
      <c r="I61" s="285"/>
      <c r="J61" s="285"/>
      <c r="K61" s="285"/>
      <c r="L61" s="285"/>
    </row>
    <row r="62" spans="1:12" ht="10.8" thickBot="1" x14ac:dyDescent="0.25">
      <c r="A62" s="146"/>
    </row>
    <row r="63" spans="1:12" ht="62.1" customHeight="1" x14ac:dyDescent="0.2">
      <c r="A63" s="146"/>
      <c r="B63" s="165" t="s">
        <v>16</v>
      </c>
      <c r="C63" s="664" t="s">
        <v>47</v>
      </c>
      <c r="D63" s="665"/>
      <c r="E63" s="664" t="s">
        <v>48</v>
      </c>
      <c r="F63" s="665"/>
      <c r="G63" s="666" t="s">
        <v>3</v>
      </c>
      <c r="H63" s="667"/>
    </row>
    <row r="64" spans="1:12" x14ac:dyDescent="0.2">
      <c r="A64" s="146"/>
      <c r="B64" s="166"/>
      <c r="C64" s="158" t="s">
        <v>6</v>
      </c>
      <c r="D64" s="158" t="s">
        <v>58</v>
      </c>
      <c r="E64" s="158" t="s">
        <v>7</v>
      </c>
      <c r="F64" s="158" t="s">
        <v>58</v>
      </c>
      <c r="G64" s="158" t="s">
        <v>6</v>
      </c>
      <c r="H64" s="159" t="s">
        <v>58</v>
      </c>
    </row>
    <row r="65" spans="1:14" x14ac:dyDescent="0.2">
      <c r="A65" s="146">
        <v>1</v>
      </c>
      <c r="B65" s="167" t="s">
        <v>107</v>
      </c>
      <c r="C65" s="161">
        <v>125000</v>
      </c>
      <c r="D65" s="161">
        <v>33750000</v>
      </c>
      <c r="E65" s="161">
        <v>0</v>
      </c>
      <c r="F65" s="161">
        <v>0</v>
      </c>
      <c r="G65" s="161">
        <v>125000</v>
      </c>
      <c r="H65" s="168">
        <v>33750000</v>
      </c>
    </row>
    <row r="66" spans="1:14" x14ac:dyDescent="0.2">
      <c r="A66" s="146">
        <v>2</v>
      </c>
      <c r="B66" s="167" t="s">
        <v>14</v>
      </c>
      <c r="C66" s="161">
        <v>0</v>
      </c>
      <c r="D66" s="161">
        <v>0</v>
      </c>
      <c r="E66" s="161">
        <v>0</v>
      </c>
      <c r="F66" s="161">
        <v>0</v>
      </c>
      <c r="G66" s="161">
        <v>0</v>
      </c>
      <c r="H66" s="168">
        <v>0</v>
      </c>
    </row>
    <row r="67" spans="1:14" x14ac:dyDescent="0.2">
      <c r="A67" s="146">
        <v>3</v>
      </c>
      <c r="B67" s="160" t="s">
        <v>13</v>
      </c>
      <c r="C67" s="161">
        <v>82000</v>
      </c>
      <c r="D67" s="161">
        <v>22140000</v>
      </c>
      <c r="E67" s="161">
        <v>0</v>
      </c>
      <c r="F67" s="161">
        <v>0</v>
      </c>
      <c r="G67" s="161">
        <v>82000</v>
      </c>
      <c r="H67" s="168">
        <v>22140000</v>
      </c>
    </row>
    <row r="68" spans="1:14" s="96" customFormat="1" ht="14.55" customHeight="1" x14ac:dyDescent="0.3">
      <c r="A68" s="146">
        <v>4</v>
      </c>
      <c r="B68" s="67" t="s">
        <v>94</v>
      </c>
      <c r="C68" s="251">
        <v>0</v>
      </c>
      <c r="D68" s="251"/>
      <c r="E68" s="251"/>
      <c r="F68" s="252">
        <v>0</v>
      </c>
      <c r="G68" s="251">
        <v>0</v>
      </c>
      <c r="H68" s="138">
        <v>0</v>
      </c>
      <c r="I68" s="138">
        <f>E68+G68</f>
        <v>0</v>
      </c>
      <c r="J68" s="251" t="e">
        <f>#REF!+H68</f>
        <v>#REF!</v>
      </c>
      <c r="K68" s="251">
        <f>C68+I68</f>
        <v>0</v>
      </c>
      <c r="N68" s="96" t="s">
        <v>95</v>
      </c>
    </row>
    <row r="69" spans="1:14" s="96" customFormat="1" ht="14.55" customHeight="1" x14ac:dyDescent="0.3">
      <c r="A69" s="146">
        <v>5</v>
      </c>
      <c r="B69" s="25" t="s">
        <v>76</v>
      </c>
      <c r="C69" s="251"/>
      <c r="D69" s="251"/>
      <c r="E69" s="251"/>
      <c r="F69" s="252"/>
      <c r="G69" s="251"/>
      <c r="H69" s="138">
        <v>0</v>
      </c>
      <c r="I69" s="138">
        <f>E69+G69</f>
        <v>0</v>
      </c>
      <c r="J69" s="251" t="e">
        <f>#REF!+H69</f>
        <v>#REF!</v>
      </c>
      <c r="K69" s="251">
        <f>C69+I69</f>
        <v>0</v>
      </c>
    </row>
    <row r="70" spans="1:14" x14ac:dyDescent="0.2">
      <c r="A70" s="146">
        <v>6</v>
      </c>
      <c r="B70" s="160" t="s">
        <v>108</v>
      </c>
      <c r="C70" s="161">
        <v>40000</v>
      </c>
      <c r="D70" s="161">
        <v>10800000</v>
      </c>
      <c r="E70" s="161">
        <v>0</v>
      </c>
      <c r="F70" s="161">
        <v>0</v>
      </c>
      <c r="G70" s="161">
        <v>40000</v>
      </c>
      <c r="H70" s="168">
        <v>10800000</v>
      </c>
    </row>
    <row r="71" spans="1:14" ht="10.8" thickBot="1" x14ac:dyDescent="0.25">
      <c r="A71" s="146">
        <v>7</v>
      </c>
      <c r="B71" s="169" t="s">
        <v>11</v>
      </c>
      <c r="C71" s="163">
        <v>240000</v>
      </c>
      <c r="D71" s="161">
        <v>64800000</v>
      </c>
      <c r="E71" s="163">
        <v>0</v>
      </c>
      <c r="F71" s="161">
        <v>0</v>
      </c>
      <c r="G71" s="163">
        <v>240000</v>
      </c>
      <c r="H71" s="168">
        <v>64800000</v>
      </c>
    </row>
    <row r="72" spans="1:14" ht="10.8" thickBot="1" x14ac:dyDescent="0.25">
      <c r="A72" s="146">
        <v>5</v>
      </c>
      <c r="B72" s="164" t="s">
        <v>9</v>
      </c>
      <c r="C72" s="170">
        <v>487000</v>
      </c>
      <c r="D72" s="170">
        <v>131490000</v>
      </c>
      <c r="E72" s="170">
        <v>0</v>
      </c>
      <c r="F72" s="170">
        <v>0</v>
      </c>
      <c r="G72" s="170">
        <v>487000</v>
      </c>
      <c r="H72" s="171">
        <v>131490000</v>
      </c>
    </row>
    <row r="73" spans="1:14" ht="10.8" thickBot="1" x14ac:dyDescent="0.25">
      <c r="A73" s="146"/>
      <c r="B73" s="172"/>
      <c r="C73" s="173"/>
      <c r="D73" s="173"/>
      <c r="E73" s="173"/>
      <c r="F73" s="173"/>
      <c r="G73" s="173"/>
      <c r="H73" s="173"/>
    </row>
    <row r="74" spans="1:14" ht="38.1" customHeight="1" x14ac:dyDescent="0.2">
      <c r="A74" s="146"/>
      <c r="B74" s="174" t="s">
        <v>109</v>
      </c>
      <c r="C74" s="664" t="s">
        <v>47</v>
      </c>
      <c r="D74" s="665"/>
      <c r="E74" s="664" t="s">
        <v>48</v>
      </c>
      <c r="F74" s="665"/>
      <c r="G74" s="666" t="s">
        <v>3</v>
      </c>
      <c r="H74" s="667"/>
    </row>
    <row r="75" spans="1:14" ht="38.25" customHeight="1" x14ac:dyDescent="0.2">
      <c r="A75" s="146"/>
      <c r="B75" s="175" t="s">
        <v>4</v>
      </c>
      <c r="C75" s="158" t="s">
        <v>6</v>
      </c>
      <c r="D75" s="158" t="s">
        <v>58</v>
      </c>
      <c r="E75" s="158" t="s">
        <v>7</v>
      </c>
      <c r="F75" s="158" t="s">
        <v>58</v>
      </c>
      <c r="G75" s="158" t="s">
        <v>6</v>
      </c>
      <c r="H75" s="159" t="s">
        <v>58</v>
      </c>
    </row>
    <row r="76" spans="1:14" x14ac:dyDescent="0.2">
      <c r="A76" s="146"/>
      <c r="B76" s="176" t="s">
        <v>110</v>
      </c>
      <c r="C76" s="162">
        <v>160000</v>
      </c>
      <c r="D76" s="163">
        <v>43200000</v>
      </c>
      <c r="E76" s="163">
        <v>0</v>
      </c>
      <c r="F76" s="163">
        <v>0</v>
      </c>
      <c r="G76" s="163">
        <v>160000</v>
      </c>
      <c r="H76" s="177">
        <v>43200000</v>
      </c>
    </row>
    <row r="77" spans="1:14" x14ac:dyDescent="0.2">
      <c r="A77" s="146"/>
      <c r="B77" s="176"/>
      <c r="C77" s="162"/>
      <c r="D77" s="163"/>
      <c r="E77" s="163"/>
      <c r="F77" s="163"/>
      <c r="G77" s="163"/>
      <c r="H77" s="177"/>
    </row>
    <row r="78" spans="1:14" x14ac:dyDescent="0.2">
      <c r="A78" s="146"/>
      <c r="B78" s="176" t="s">
        <v>60</v>
      </c>
      <c r="C78" s="178">
        <v>160000</v>
      </c>
      <c r="D78" s="178">
        <v>43200000</v>
      </c>
      <c r="E78" s="178">
        <v>0</v>
      </c>
      <c r="F78" s="178">
        <v>0</v>
      </c>
      <c r="G78" s="178">
        <v>160000</v>
      </c>
      <c r="H78" s="179">
        <v>43200000</v>
      </c>
    </row>
    <row r="79" spans="1:14" x14ac:dyDescent="0.2">
      <c r="A79" s="146">
        <v>7</v>
      </c>
      <c r="B79" s="180"/>
      <c r="C79" s="151"/>
      <c r="D79" s="151"/>
      <c r="E79" s="151"/>
      <c r="F79" s="151"/>
      <c r="G79" s="151"/>
      <c r="H79" s="152"/>
    </row>
    <row r="80" spans="1:14" ht="36.6" customHeight="1" x14ac:dyDescent="0.2">
      <c r="A80" s="146"/>
      <c r="B80" s="656" t="s">
        <v>8</v>
      </c>
      <c r="C80" s="659" t="s">
        <v>47</v>
      </c>
      <c r="D80" s="660"/>
      <c r="E80" s="661" t="s">
        <v>48</v>
      </c>
      <c r="F80" s="660"/>
      <c r="G80" s="662" t="s">
        <v>3</v>
      </c>
      <c r="H80" s="663"/>
    </row>
    <row r="81" spans="1:12" x14ac:dyDescent="0.2">
      <c r="A81" s="146"/>
      <c r="B81" s="657"/>
      <c r="C81" s="181" t="s">
        <v>6</v>
      </c>
      <c r="D81" s="158" t="s">
        <v>58</v>
      </c>
      <c r="E81" s="158" t="s">
        <v>7</v>
      </c>
      <c r="F81" s="158" t="s">
        <v>58</v>
      </c>
      <c r="G81" s="158" t="s">
        <v>6</v>
      </c>
      <c r="H81" s="159" t="s">
        <v>58</v>
      </c>
    </row>
    <row r="82" spans="1:12" ht="10.8" thickBot="1" x14ac:dyDescent="0.25">
      <c r="A82" s="146"/>
      <c r="B82" s="658"/>
      <c r="C82" s="182">
        <v>1527400</v>
      </c>
      <c r="D82" s="183">
        <v>412398000</v>
      </c>
      <c r="E82" s="183">
        <v>0</v>
      </c>
      <c r="F82" s="183">
        <v>0</v>
      </c>
      <c r="G82" s="183">
        <v>1377400</v>
      </c>
      <c r="H82" s="184">
        <v>371898000</v>
      </c>
    </row>
    <row r="83" spans="1:12" x14ac:dyDescent="0.2">
      <c r="A83" s="146"/>
    </row>
    <row r="84" spans="1:12" x14ac:dyDescent="0.2">
      <c r="B84" s="185"/>
      <c r="C84" s="186"/>
      <c r="D84" s="186"/>
      <c r="E84" s="186"/>
      <c r="F84" s="186"/>
      <c r="G84" s="186"/>
      <c r="H84" s="186"/>
      <c r="I84" s="186"/>
      <c r="J84" s="186"/>
      <c r="K84" s="186"/>
      <c r="L84" s="186"/>
    </row>
    <row r="85" spans="1:12" x14ac:dyDescent="0.2">
      <c r="A85" s="185" t="s">
        <v>33</v>
      </c>
      <c r="B85" s="186"/>
      <c r="C85" s="186"/>
      <c r="D85" s="186"/>
      <c r="E85" s="186"/>
      <c r="F85" s="186"/>
      <c r="G85" s="186"/>
      <c r="H85" s="186"/>
      <c r="I85" s="186"/>
      <c r="J85" s="186"/>
      <c r="K85" s="186"/>
      <c r="L85" s="186"/>
    </row>
    <row r="86" spans="1:12" x14ac:dyDescent="0.2">
      <c r="A86" s="186" t="s">
        <v>35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</row>
    <row r="87" spans="1:12" x14ac:dyDescent="0.2">
      <c r="A87" s="186" t="s">
        <v>40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</row>
    <row r="88" spans="1:12" x14ac:dyDescent="0.2">
      <c r="A88" s="186" t="s">
        <v>37</v>
      </c>
      <c r="B88" s="186"/>
      <c r="C88" s="186"/>
      <c r="D88" s="186"/>
      <c r="E88" s="186"/>
      <c r="F88" s="186"/>
      <c r="G88" s="186"/>
      <c r="H88" s="186"/>
      <c r="I88" s="186"/>
      <c r="J88" s="186"/>
      <c r="K88" s="186"/>
      <c r="L88" s="186"/>
    </row>
    <row r="89" spans="1:12" x14ac:dyDescent="0.2">
      <c r="A89" s="186" t="s">
        <v>38</v>
      </c>
      <c r="B89" s="186"/>
      <c r="C89" s="186"/>
      <c r="D89" s="186"/>
      <c r="E89" s="186"/>
      <c r="F89" s="186"/>
      <c r="G89" s="186"/>
      <c r="H89" s="186"/>
      <c r="I89" s="186"/>
      <c r="J89" s="186"/>
      <c r="K89" s="186"/>
      <c r="L89" s="186"/>
    </row>
    <row r="90" spans="1:12" x14ac:dyDescent="0.2">
      <c r="A90" s="186" t="s">
        <v>39</v>
      </c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</row>
    <row r="91" spans="1:12" x14ac:dyDescent="0.2">
      <c r="A91" s="186" t="s">
        <v>77</v>
      </c>
    </row>
    <row r="92" spans="1:12" x14ac:dyDescent="0.2">
      <c r="A92" s="186" t="s">
        <v>78</v>
      </c>
    </row>
    <row r="93" spans="1:12" x14ac:dyDescent="0.2">
      <c r="A93" s="186" t="s">
        <v>34</v>
      </c>
    </row>
    <row r="94" spans="1:12" x14ac:dyDescent="0.2">
      <c r="A94" s="186" t="s">
        <v>36</v>
      </c>
    </row>
    <row r="95" spans="1:12" x14ac:dyDescent="0.2">
      <c r="A95" s="186" t="s">
        <v>79</v>
      </c>
    </row>
  </sheetData>
  <mergeCells count="20">
    <mergeCell ref="K10:L10"/>
    <mergeCell ref="B4:H4"/>
    <mergeCell ref="B5:L5"/>
    <mergeCell ref="B6:L6"/>
    <mergeCell ref="B7:L7"/>
    <mergeCell ref="B8:L8"/>
    <mergeCell ref="C10:D10"/>
    <mergeCell ref="E10:F10"/>
    <mergeCell ref="G10:H10"/>
    <mergeCell ref="I10:J10"/>
    <mergeCell ref="B80:B82"/>
    <mergeCell ref="C80:D80"/>
    <mergeCell ref="E80:F80"/>
    <mergeCell ref="G80:H80"/>
    <mergeCell ref="C63:D63"/>
    <mergeCell ref="E63:F63"/>
    <mergeCell ref="G63:H63"/>
    <mergeCell ref="C74:D74"/>
    <mergeCell ref="E74:F74"/>
    <mergeCell ref="G74:H7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59"/>
  <sheetViews>
    <sheetView topLeftCell="A10" workbookViewId="0">
      <selection activeCell="H20" sqref="H20"/>
    </sheetView>
  </sheetViews>
  <sheetFormatPr defaultColWidth="8.77734375" defaultRowHeight="14.4" x14ac:dyDescent="0.3"/>
  <cols>
    <col min="1" max="1" width="3.77734375" style="96" customWidth="1"/>
    <col min="2" max="2" width="30.33203125" style="96" customWidth="1"/>
    <col min="3" max="3" width="10.77734375" style="96" customWidth="1"/>
    <col min="4" max="4" width="13.109375" style="96" customWidth="1"/>
    <col min="5" max="5" width="8.77734375" style="96"/>
    <col min="6" max="6" width="12.44140625" style="96" customWidth="1"/>
    <col min="7" max="7" width="8.77734375" style="96"/>
    <col min="8" max="8" width="13.6640625" style="96" customWidth="1"/>
    <col min="9" max="9" width="10.5546875" style="96" customWidth="1"/>
    <col min="10" max="10" width="12.21875" style="96" customWidth="1"/>
    <col min="11" max="11" width="11.109375" style="96" customWidth="1"/>
    <col min="12" max="12" width="12.77734375" style="96" customWidth="1"/>
    <col min="13" max="16384" width="8.77734375" style="96"/>
  </cols>
  <sheetData>
    <row r="4" spans="1:12" ht="18" x14ac:dyDescent="0.35">
      <c r="B4" s="617" t="s">
        <v>41</v>
      </c>
      <c r="C4" s="617"/>
      <c r="D4" s="617"/>
      <c r="E4" s="617"/>
      <c r="F4" s="617"/>
      <c r="G4" s="617"/>
      <c r="H4" s="617"/>
    </row>
    <row r="5" spans="1:12" x14ac:dyDescent="0.3">
      <c r="A5" s="97"/>
      <c r="B5" s="26" t="s">
        <v>0</v>
      </c>
      <c r="C5" s="27" t="s">
        <v>111</v>
      </c>
      <c r="D5" s="187">
        <v>245</v>
      </c>
      <c r="E5" s="27"/>
      <c r="F5" s="27"/>
      <c r="G5" s="27"/>
      <c r="H5" s="28"/>
    </row>
    <row r="6" spans="1:12" x14ac:dyDescent="0.3">
      <c r="A6" s="97"/>
      <c r="B6" s="29" t="s">
        <v>99</v>
      </c>
      <c r="C6" s="98"/>
      <c r="D6" s="98"/>
      <c r="E6" s="98"/>
      <c r="F6" s="98"/>
      <c r="G6" s="98"/>
      <c r="H6" s="30"/>
    </row>
    <row r="7" spans="1:12" x14ac:dyDescent="0.3">
      <c r="A7" s="97"/>
      <c r="B7" s="29" t="s">
        <v>165</v>
      </c>
      <c r="C7" s="98"/>
      <c r="D7" s="98"/>
      <c r="E7" s="98"/>
      <c r="F7" s="98"/>
      <c r="G7" s="98"/>
      <c r="H7" s="30"/>
    </row>
    <row r="8" spans="1:12" x14ac:dyDescent="0.3">
      <c r="A8" s="97"/>
      <c r="B8" s="29" t="s">
        <v>29</v>
      </c>
      <c r="C8" s="98" t="s">
        <v>113</v>
      </c>
      <c r="D8" s="98"/>
      <c r="E8" s="98"/>
      <c r="F8" s="98"/>
      <c r="G8" s="98"/>
      <c r="H8" s="30"/>
    </row>
    <row r="9" spans="1:12" x14ac:dyDescent="0.3">
      <c r="A9" s="97"/>
      <c r="B9" s="31" t="s">
        <v>45</v>
      </c>
      <c r="C9" s="32"/>
      <c r="D9" s="32"/>
      <c r="E9" s="32"/>
      <c r="F9" s="13"/>
      <c r="G9" s="13"/>
      <c r="H9" s="12"/>
    </row>
    <row r="10" spans="1:12" ht="42" customHeight="1" x14ac:dyDescent="0.3">
      <c r="A10" s="30"/>
      <c r="B10" s="33" t="s">
        <v>26</v>
      </c>
      <c r="C10" s="618" t="s">
        <v>46</v>
      </c>
      <c r="D10" s="619"/>
      <c r="E10" s="620" t="s">
        <v>47</v>
      </c>
      <c r="F10" s="621"/>
      <c r="G10" s="620" t="s">
        <v>48</v>
      </c>
      <c r="H10" s="621"/>
      <c r="I10" s="623" t="s">
        <v>31</v>
      </c>
      <c r="J10" s="624"/>
      <c r="K10" s="620" t="s">
        <v>32</v>
      </c>
      <c r="L10" s="621"/>
    </row>
    <row r="11" spans="1:12" ht="24.75" customHeight="1" x14ac:dyDescent="0.3">
      <c r="A11" s="30"/>
      <c r="B11" s="34"/>
      <c r="C11" s="35" t="s">
        <v>6</v>
      </c>
      <c r="D11" s="36" t="s">
        <v>5</v>
      </c>
      <c r="E11" s="2" t="s">
        <v>6</v>
      </c>
      <c r="F11" s="2" t="s">
        <v>5</v>
      </c>
      <c r="G11" s="2" t="s">
        <v>7</v>
      </c>
      <c r="H11" s="2" t="s">
        <v>5</v>
      </c>
      <c r="I11" s="2" t="s">
        <v>6</v>
      </c>
      <c r="J11" s="2" t="s">
        <v>5</v>
      </c>
      <c r="K11" s="2" t="s">
        <v>6</v>
      </c>
      <c r="L11" s="2" t="s">
        <v>5</v>
      </c>
    </row>
    <row r="12" spans="1:12" x14ac:dyDescent="0.3">
      <c r="A12" s="97">
        <v>1</v>
      </c>
      <c r="B12" s="90" t="s">
        <v>49</v>
      </c>
      <c r="C12" s="301">
        <v>0</v>
      </c>
      <c r="D12" s="275">
        <f>C12*240</f>
        <v>0</v>
      </c>
      <c r="E12" s="16"/>
      <c r="F12" s="275"/>
      <c r="G12" s="11"/>
      <c r="H12" s="275"/>
      <c r="I12" s="286">
        <v>0</v>
      </c>
      <c r="J12" s="286">
        <f t="shared" ref="J12:J30" si="0">F12+H12</f>
        <v>0</v>
      </c>
      <c r="K12" s="286">
        <f t="shared" ref="K12:L30" si="1">C12+I12</f>
        <v>0</v>
      </c>
      <c r="L12" s="286">
        <f t="shared" si="1"/>
        <v>0</v>
      </c>
    </row>
    <row r="13" spans="1:12" x14ac:dyDescent="0.3">
      <c r="A13" s="97">
        <v>2</v>
      </c>
      <c r="B13" s="139" t="s">
        <v>50</v>
      </c>
      <c r="C13" s="526">
        <v>88000</v>
      </c>
      <c r="D13" s="275">
        <f t="shared" ref="D13:D30" si="2">C13*240</f>
        <v>21120000</v>
      </c>
      <c r="E13" s="188"/>
      <c r="F13" s="275"/>
      <c r="G13" s="4"/>
      <c r="H13" s="275"/>
      <c r="I13" s="286">
        <v>12000</v>
      </c>
      <c r="J13" s="286">
        <f t="shared" si="0"/>
        <v>0</v>
      </c>
      <c r="K13" s="286">
        <f t="shared" si="1"/>
        <v>100000</v>
      </c>
      <c r="L13" s="286">
        <f t="shared" si="1"/>
        <v>21120000</v>
      </c>
    </row>
    <row r="14" spans="1:12" ht="15" customHeight="1" x14ac:dyDescent="0.3">
      <c r="A14" s="97">
        <v>3</v>
      </c>
      <c r="B14" s="90" t="s">
        <v>51</v>
      </c>
      <c r="C14" s="189">
        <v>20000</v>
      </c>
      <c r="D14" s="275">
        <f t="shared" si="2"/>
        <v>4800000</v>
      </c>
      <c r="E14" s="5">
        <f>I14/2</f>
        <v>60000</v>
      </c>
      <c r="F14" s="275">
        <f>E14*240</f>
        <v>14400000</v>
      </c>
      <c r="G14" s="6">
        <f>I14/2</f>
        <v>60000</v>
      </c>
      <c r="H14" s="275">
        <f>G14*240</f>
        <v>14400000</v>
      </c>
      <c r="I14" s="286">
        <v>120000</v>
      </c>
      <c r="J14" s="286">
        <f t="shared" si="0"/>
        <v>28800000</v>
      </c>
      <c r="K14" s="286">
        <f t="shared" si="1"/>
        <v>140000</v>
      </c>
      <c r="L14" s="286">
        <f t="shared" si="1"/>
        <v>33600000</v>
      </c>
    </row>
    <row r="15" spans="1:12" ht="15" customHeight="1" x14ac:dyDescent="0.3">
      <c r="A15" s="97">
        <v>4</v>
      </c>
      <c r="B15" s="140" t="s">
        <v>52</v>
      </c>
      <c r="C15" s="527">
        <v>30000</v>
      </c>
      <c r="D15" s="275">
        <f t="shared" si="2"/>
        <v>7200000</v>
      </c>
      <c r="E15" s="5"/>
      <c r="F15" s="275">
        <f>E15*240</f>
        <v>0</v>
      </c>
      <c r="G15" s="6"/>
      <c r="H15" s="275"/>
      <c r="I15" s="286">
        <v>0</v>
      </c>
      <c r="J15" s="286"/>
      <c r="K15" s="286">
        <f t="shared" si="1"/>
        <v>30000</v>
      </c>
      <c r="L15" s="286">
        <f t="shared" si="1"/>
        <v>7200000</v>
      </c>
    </row>
    <row r="16" spans="1:12" ht="15" customHeight="1" x14ac:dyDescent="0.3">
      <c r="A16" s="97">
        <v>5</v>
      </c>
      <c r="B16" s="140" t="s">
        <v>24</v>
      </c>
      <c r="C16" s="495">
        <v>205000</v>
      </c>
      <c r="D16" s="275">
        <f t="shared" si="2"/>
        <v>49200000</v>
      </c>
      <c r="E16" s="5"/>
      <c r="F16" s="275">
        <f>E16*240</f>
        <v>0</v>
      </c>
      <c r="G16" s="6"/>
      <c r="H16" s="275"/>
      <c r="I16" s="286">
        <v>160000</v>
      </c>
      <c r="J16" s="286">
        <f t="shared" si="0"/>
        <v>0</v>
      </c>
      <c r="K16" s="286">
        <f t="shared" si="1"/>
        <v>365000</v>
      </c>
      <c r="L16" s="286">
        <f t="shared" si="1"/>
        <v>49200000</v>
      </c>
    </row>
    <row r="17" spans="1:14" ht="14.55" customHeight="1" x14ac:dyDescent="0.3">
      <c r="A17" s="97">
        <v>6</v>
      </c>
      <c r="B17" s="140" t="s">
        <v>23</v>
      </c>
      <c r="C17" s="527">
        <v>190000</v>
      </c>
      <c r="D17" s="275">
        <f t="shared" si="2"/>
        <v>45600000</v>
      </c>
      <c r="E17" s="5">
        <f>I17/2</f>
        <v>30000</v>
      </c>
      <c r="F17" s="275">
        <f>E17*240</f>
        <v>7200000</v>
      </c>
      <c r="G17" s="6">
        <f>I17/2</f>
        <v>30000</v>
      </c>
      <c r="H17" s="275">
        <f>G17*240</f>
        <v>7200000</v>
      </c>
      <c r="I17" s="286">
        <v>60000</v>
      </c>
      <c r="J17" s="286">
        <f t="shared" si="0"/>
        <v>14400000</v>
      </c>
      <c r="K17" s="286">
        <f t="shared" si="1"/>
        <v>250000</v>
      </c>
      <c r="L17" s="286">
        <f t="shared" si="1"/>
        <v>60000000</v>
      </c>
    </row>
    <row r="18" spans="1:14" ht="15" customHeight="1" x14ac:dyDescent="0.3">
      <c r="A18" s="97">
        <v>7</v>
      </c>
      <c r="B18" s="140" t="s">
        <v>22</v>
      </c>
      <c r="C18" s="495">
        <v>0</v>
      </c>
      <c r="D18" s="275">
        <f t="shared" si="2"/>
        <v>0</v>
      </c>
      <c r="E18" s="5"/>
      <c r="F18" s="275"/>
      <c r="G18" s="6"/>
      <c r="H18" s="275"/>
      <c r="I18" s="286">
        <v>0</v>
      </c>
      <c r="J18" s="286">
        <f t="shared" si="0"/>
        <v>0</v>
      </c>
      <c r="K18" s="286">
        <f t="shared" si="1"/>
        <v>0</v>
      </c>
      <c r="L18" s="286">
        <f t="shared" si="1"/>
        <v>0</v>
      </c>
    </row>
    <row r="19" spans="1:14" ht="14.55" customHeight="1" x14ac:dyDescent="0.3">
      <c r="A19" s="97">
        <v>8</v>
      </c>
      <c r="B19" s="140" t="s">
        <v>53</v>
      </c>
      <c r="C19" s="528">
        <v>20000</v>
      </c>
      <c r="D19" s="275">
        <f t="shared" si="2"/>
        <v>4800000</v>
      </c>
      <c r="E19" s="5"/>
      <c r="F19" s="275"/>
      <c r="G19" s="6"/>
      <c r="H19" s="275"/>
      <c r="I19" s="286">
        <v>0</v>
      </c>
      <c r="J19" s="286"/>
      <c r="K19" s="286">
        <f t="shared" si="1"/>
        <v>20000</v>
      </c>
      <c r="L19" s="286">
        <f t="shared" si="1"/>
        <v>4800000</v>
      </c>
    </row>
    <row r="20" spans="1:14" ht="15" customHeight="1" x14ac:dyDescent="0.3">
      <c r="A20" s="97">
        <v>9</v>
      </c>
      <c r="B20" s="46" t="s">
        <v>62</v>
      </c>
      <c r="C20" s="495">
        <v>175000</v>
      </c>
      <c r="D20" s="275">
        <f t="shared" si="2"/>
        <v>42000000</v>
      </c>
      <c r="E20" s="5"/>
      <c r="F20" s="275"/>
      <c r="G20" s="6"/>
      <c r="H20" s="275"/>
      <c r="I20" s="286">
        <v>0</v>
      </c>
      <c r="J20" s="286"/>
      <c r="K20" s="286">
        <f t="shared" si="1"/>
        <v>175000</v>
      </c>
      <c r="L20" s="286">
        <f t="shared" si="1"/>
        <v>42000000</v>
      </c>
    </row>
    <row r="21" spans="1:14" ht="14.55" customHeight="1" x14ac:dyDescent="0.3">
      <c r="A21" s="97">
        <v>10</v>
      </c>
      <c r="B21" s="140" t="s">
        <v>54</v>
      </c>
      <c r="C21" s="529">
        <v>30000</v>
      </c>
      <c r="D21" s="275">
        <f t="shared" si="2"/>
        <v>7200000</v>
      </c>
      <c r="E21" s="5"/>
      <c r="F21" s="275"/>
      <c r="G21" s="6"/>
      <c r="H21" s="275"/>
      <c r="I21" s="286">
        <v>0</v>
      </c>
      <c r="J21" s="286"/>
      <c r="K21" s="286">
        <f t="shared" si="1"/>
        <v>30000</v>
      </c>
      <c r="L21" s="286">
        <f t="shared" si="1"/>
        <v>7200000</v>
      </c>
    </row>
    <row r="22" spans="1:14" ht="14.55" customHeight="1" x14ac:dyDescent="0.3">
      <c r="A22" s="97">
        <v>11</v>
      </c>
      <c r="B22" s="140" t="s">
        <v>18</v>
      </c>
      <c r="C22" s="529">
        <v>5000</v>
      </c>
      <c r="D22" s="275">
        <f t="shared" si="2"/>
        <v>1200000</v>
      </c>
      <c r="E22" s="5"/>
      <c r="F22" s="275"/>
      <c r="G22" s="6"/>
      <c r="H22" s="275"/>
      <c r="I22" s="286">
        <v>0</v>
      </c>
      <c r="J22" s="286"/>
      <c r="K22" s="286">
        <f t="shared" si="1"/>
        <v>5000</v>
      </c>
      <c r="L22" s="286">
        <f t="shared" si="1"/>
        <v>1200000</v>
      </c>
    </row>
    <row r="23" spans="1:14" ht="14.55" customHeight="1" x14ac:dyDescent="0.3">
      <c r="A23" s="97">
        <v>12</v>
      </c>
      <c r="B23" s="14" t="s">
        <v>55</v>
      </c>
      <c r="C23" s="251">
        <v>0</v>
      </c>
      <c r="D23" s="275">
        <f t="shared" si="2"/>
        <v>0</v>
      </c>
      <c r="E23" s="251">
        <v>0</v>
      </c>
      <c r="F23" s="275">
        <f t="shared" ref="F23:F30" si="3">E23*240</f>
        <v>0</v>
      </c>
      <c r="G23" s="252">
        <v>0</v>
      </c>
      <c r="H23" s="275">
        <f t="shared" ref="H23:H30" si="4">G23*240</f>
        <v>0</v>
      </c>
      <c r="I23" s="286">
        <v>0</v>
      </c>
      <c r="J23" s="286">
        <f t="shared" si="0"/>
        <v>0</v>
      </c>
      <c r="K23" s="286">
        <f t="shared" si="1"/>
        <v>0</v>
      </c>
      <c r="L23" s="286">
        <f t="shared" si="1"/>
        <v>0</v>
      </c>
    </row>
    <row r="24" spans="1:14" ht="14.55" customHeight="1" x14ac:dyDescent="0.3">
      <c r="A24" s="97">
        <v>13</v>
      </c>
      <c r="B24" s="14" t="s">
        <v>56</v>
      </c>
      <c r="C24" s="251">
        <v>0</v>
      </c>
      <c r="D24" s="275">
        <f t="shared" si="2"/>
        <v>0</v>
      </c>
      <c r="E24" s="251">
        <v>0</v>
      </c>
      <c r="F24" s="275">
        <f t="shared" si="3"/>
        <v>0</v>
      </c>
      <c r="G24" s="252">
        <v>0</v>
      </c>
      <c r="H24" s="275">
        <f t="shared" si="4"/>
        <v>0</v>
      </c>
      <c r="I24" s="286">
        <v>0</v>
      </c>
      <c r="J24" s="286">
        <f t="shared" si="0"/>
        <v>0</v>
      </c>
      <c r="K24" s="286">
        <f t="shared" si="1"/>
        <v>0</v>
      </c>
      <c r="L24" s="286">
        <f t="shared" si="1"/>
        <v>0</v>
      </c>
    </row>
    <row r="25" spans="1:14" ht="14.55" customHeight="1" x14ac:dyDescent="0.3">
      <c r="A25" s="268">
        <v>14</v>
      </c>
      <c r="B25" s="14" t="s">
        <v>57</v>
      </c>
      <c r="C25" s="251">
        <v>0</v>
      </c>
      <c r="D25" s="275">
        <f t="shared" si="2"/>
        <v>0</v>
      </c>
      <c r="E25" s="251">
        <v>0</v>
      </c>
      <c r="F25" s="275">
        <f t="shared" si="3"/>
        <v>0</v>
      </c>
      <c r="G25" s="252">
        <v>0</v>
      </c>
      <c r="H25" s="275">
        <f t="shared" si="4"/>
        <v>0</v>
      </c>
      <c r="I25" s="286">
        <v>0</v>
      </c>
      <c r="J25" s="286">
        <f t="shared" si="0"/>
        <v>0</v>
      </c>
      <c r="K25" s="286">
        <f t="shared" si="1"/>
        <v>0</v>
      </c>
      <c r="L25" s="286">
        <f t="shared" si="1"/>
        <v>0</v>
      </c>
    </row>
    <row r="26" spans="1:14" ht="14.55" customHeight="1" x14ac:dyDescent="0.3">
      <c r="A26" s="268">
        <v>15</v>
      </c>
      <c r="B26" s="14" t="s">
        <v>12</v>
      </c>
      <c r="C26" s="251">
        <v>0</v>
      </c>
      <c r="D26" s="275">
        <f t="shared" si="2"/>
        <v>0</v>
      </c>
      <c r="E26" s="251">
        <v>0</v>
      </c>
      <c r="F26" s="275">
        <f t="shared" si="3"/>
        <v>0</v>
      </c>
      <c r="G26" s="252">
        <v>0</v>
      </c>
      <c r="H26" s="275">
        <f t="shared" si="4"/>
        <v>0</v>
      </c>
      <c r="I26" s="286">
        <v>0</v>
      </c>
      <c r="J26" s="286">
        <f t="shared" si="0"/>
        <v>0</v>
      </c>
      <c r="K26" s="286">
        <f t="shared" si="1"/>
        <v>0</v>
      </c>
      <c r="L26" s="286">
        <f t="shared" si="1"/>
        <v>0</v>
      </c>
    </row>
    <row r="27" spans="1:14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v>0</v>
      </c>
      <c r="J27" s="286">
        <f t="shared" si="0"/>
        <v>0</v>
      </c>
      <c r="K27" s="286">
        <f t="shared" si="1"/>
        <v>0</v>
      </c>
      <c r="L27" s="286">
        <f t="shared" si="1"/>
        <v>0</v>
      </c>
    </row>
    <row r="28" spans="1:14" ht="14.55" customHeight="1" x14ac:dyDescent="0.3">
      <c r="A28" s="268">
        <v>17</v>
      </c>
      <c r="B28" s="140" t="s">
        <v>91</v>
      </c>
      <c r="C28" s="529">
        <v>0</v>
      </c>
      <c r="D28" s="275">
        <f t="shared" si="2"/>
        <v>0</v>
      </c>
      <c r="E28" s="5">
        <v>0</v>
      </c>
      <c r="F28" s="275">
        <f t="shared" si="3"/>
        <v>0</v>
      </c>
      <c r="G28" s="6">
        <v>0</v>
      </c>
      <c r="H28" s="275">
        <f t="shared" si="4"/>
        <v>0</v>
      </c>
      <c r="I28" s="286">
        <v>0</v>
      </c>
      <c r="J28" s="286">
        <f t="shared" si="0"/>
        <v>0</v>
      </c>
      <c r="K28" s="286">
        <f t="shared" si="1"/>
        <v>0</v>
      </c>
      <c r="L28" s="286">
        <f t="shared" si="1"/>
        <v>0</v>
      </c>
    </row>
    <row r="29" spans="1:14" x14ac:dyDescent="0.3">
      <c r="A29" s="268">
        <v>18</v>
      </c>
      <c r="B29" s="46" t="s">
        <v>17</v>
      </c>
      <c r="C29" s="530">
        <v>0</v>
      </c>
      <c r="D29" s="275">
        <f t="shared" si="2"/>
        <v>0</v>
      </c>
      <c r="E29" s="192">
        <v>0</v>
      </c>
      <c r="F29" s="275">
        <f t="shared" si="3"/>
        <v>0</v>
      </c>
      <c r="G29" s="7">
        <v>0</v>
      </c>
      <c r="H29" s="275">
        <f t="shared" si="4"/>
        <v>0</v>
      </c>
      <c r="I29" s="286">
        <v>0</v>
      </c>
      <c r="J29" s="286">
        <f t="shared" si="0"/>
        <v>0</v>
      </c>
      <c r="K29" s="286">
        <f t="shared" si="1"/>
        <v>0</v>
      </c>
      <c r="L29" s="286">
        <f t="shared" si="1"/>
        <v>0</v>
      </c>
    </row>
    <row r="30" spans="1:14" x14ac:dyDescent="0.3">
      <c r="A30" s="268">
        <v>19</v>
      </c>
      <c r="B30" s="48" t="s">
        <v>11</v>
      </c>
      <c r="C30" s="531">
        <v>0</v>
      </c>
      <c r="D30" s="275">
        <f t="shared" si="2"/>
        <v>0</v>
      </c>
      <c r="E30" s="7">
        <f>I30/2</f>
        <v>48500</v>
      </c>
      <c r="F30" s="275">
        <f t="shared" si="3"/>
        <v>11640000</v>
      </c>
      <c r="G30" s="7">
        <f>I30/2</f>
        <v>48500</v>
      </c>
      <c r="H30" s="275">
        <f t="shared" si="4"/>
        <v>11640000</v>
      </c>
      <c r="I30" s="286">
        <v>97000</v>
      </c>
      <c r="J30" s="286">
        <f t="shared" si="0"/>
        <v>23280000</v>
      </c>
      <c r="K30" s="286">
        <f t="shared" si="1"/>
        <v>97000</v>
      </c>
      <c r="L30" s="286">
        <f t="shared" si="1"/>
        <v>23280000</v>
      </c>
    </row>
    <row r="31" spans="1:14" x14ac:dyDescent="0.3">
      <c r="A31" s="268"/>
      <c r="B31" s="387" t="s">
        <v>9</v>
      </c>
      <c r="C31" s="388">
        <f>MROUND(SUM(C12:C30),100)</f>
        <v>763000</v>
      </c>
      <c r="D31" s="388">
        <f t="shared" ref="D31:L31" si="5">MROUND(SUM(D12:D30),100)</f>
        <v>183120000</v>
      </c>
      <c r="E31" s="388">
        <f t="shared" si="5"/>
        <v>138500</v>
      </c>
      <c r="F31" s="388">
        <f t="shared" si="5"/>
        <v>33240000</v>
      </c>
      <c r="G31" s="388">
        <f t="shared" si="5"/>
        <v>138500</v>
      </c>
      <c r="H31" s="388">
        <f t="shared" si="5"/>
        <v>33240000</v>
      </c>
      <c r="I31" s="388">
        <f t="shared" si="5"/>
        <v>449000</v>
      </c>
      <c r="J31" s="388">
        <f t="shared" si="5"/>
        <v>66480000</v>
      </c>
      <c r="K31" s="388">
        <f t="shared" si="5"/>
        <v>1212000</v>
      </c>
      <c r="L31" s="388">
        <f t="shared" si="5"/>
        <v>249600000</v>
      </c>
      <c r="N31" s="144"/>
    </row>
    <row r="32" spans="1:14" ht="15.6" x14ac:dyDescent="0.3">
      <c r="A32" s="118"/>
      <c r="B32" s="106" t="s">
        <v>16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3"/>
    </row>
    <row r="33" spans="1:16" ht="14.55" customHeight="1" x14ac:dyDescent="0.3">
      <c r="A33" s="97">
        <v>1</v>
      </c>
      <c r="B33" s="25" t="s">
        <v>15</v>
      </c>
      <c r="C33" s="251"/>
      <c r="D33" s="251"/>
      <c r="E33" s="6">
        <f>I33/2</f>
        <v>175000</v>
      </c>
      <c r="F33" s="6">
        <f>E33*240</f>
        <v>42000000</v>
      </c>
      <c r="G33" s="6">
        <f>I33/2</f>
        <v>175000</v>
      </c>
      <c r="H33" s="6">
        <f>G33*240</f>
        <v>42000000</v>
      </c>
      <c r="I33" s="286">
        <v>350000</v>
      </c>
      <c r="J33" s="286">
        <f>F33+H33</f>
        <v>84000000</v>
      </c>
      <c r="K33" s="286">
        <f>C33+I33</f>
        <v>350000</v>
      </c>
      <c r="L33" s="286">
        <f>D33+J33</f>
        <v>84000000</v>
      </c>
    </row>
    <row r="34" spans="1:16" ht="14.55" customHeight="1" x14ac:dyDescent="0.3">
      <c r="A34" s="97">
        <v>2</v>
      </c>
      <c r="B34" s="25" t="s">
        <v>14</v>
      </c>
      <c r="C34" s="251"/>
      <c r="D34" s="251"/>
      <c r="E34" s="8"/>
      <c r="F34" s="6"/>
      <c r="G34" s="6"/>
      <c r="H34" s="6"/>
      <c r="I34" s="286"/>
      <c r="J34" s="286"/>
      <c r="K34" s="286"/>
      <c r="L34" s="286"/>
    </row>
    <row r="35" spans="1:16" ht="14.55" customHeight="1" x14ac:dyDescent="0.3">
      <c r="A35" s="97">
        <v>3</v>
      </c>
      <c r="B35" s="25" t="s">
        <v>13</v>
      </c>
      <c r="C35" s="251"/>
      <c r="D35" s="251"/>
      <c r="E35" s="6"/>
      <c r="F35" s="6"/>
      <c r="G35" s="6"/>
      <c r="H35" s="6"/>
      <c r="I35" s="286"/>
      <c r="J35" s="286"/>
      <c r="K35" s="286"/>
      <c r="L35" s="286"/>
    </row>
    <row r="36" spans="1:16" ht="14.55" customHeight="1" x14ac:dyDescent="0.3">
      <c r="A36" s="97">
        <v>4</v>
      </c>
      <c r="B36" s="25" t="s">
        <v>94</v>
      </c>
      <c r="C36" s="251"/>
      <c r="D36" s="251"/>
      <c r="E36" s="251"/>
      <c r="F36" s="251"/>
      <c r="G36" s="251"/>
      <c r="H36" s="251"/>
      <c r="I36" s="286"/>
      <c r="J36" s="286"/>
      <c r="K36" s="286"/>
      <c r="L36" s="286"/>
      <c r="P36" s="96" t="s">
        <v>95</v>
      </c>
    </row>
    <row r="37" spans="1:16" ht="14.55" customHeight="1" x14ac:dyDescent="0.3">
      <c r="A37" s="97">
        <v>5</v>
      </c>
      <c r="B37" s="25" t="s">
        <v>76</v>
      </c>
      <c r="C37" s="251"/>
      <c r="D37" s="251"/>
      <c r="E37" s="251"/>
      <c r="F37" s="251"/>
      <c r="G37" s="251"/>
      <c r="H37" s="251"/>
      <c r="I37" s="286"/>
      <c r="J37" s="286"/>
      <c r="K37" s="286"/>
      <c r="L37" s="286"/>
    </row>
    <row r="38" spans="1:16" ht="14.55" customHeight="1" x14ac:dyDescent="0.3">
      <c r="A38" s="97">
        <v>6</v>
      </c>
      <c r="B38" s="25" t="s">
        <v>12</v>
      </c>
      <c r="C38" s="251"/>
      <c r="D38" s="251"/>
      <c r="E38" s="6"/>
      <c r="F38" s="6"/>
      <c r="G38" s="6"/>
      <c r="H38" s="6"/>
      <c r="I38" s="286"/>
      <c r="J38" s="286"/>
      <c r="K38" s="286"/>
      <c r="L38" s="286"/>
    </row>
    <row r="39" spans="1:16" ht="14.55" customHeight="1" x14ac:dyDescent="0.3">
      <c r="A39" s="97">
        <v>7</v>
      </c>
      <c r="B39" s="25" t="s">
        <v>11</v>
      </c>
      <c r="C39" s="251"/>
      <c r="D39" s="251"/>
      <c r="E39" s="10"/>
      <c r="F39" s="6"/>
      <c r="G39" s="10"/>
      <c r="H39" s="6"/>
      <c r="I39" s="286"/>
      <c r="J39" s="286"/>
      <c r="K39" s="286"/>
      <c r="L39" s="286"/>
    </row>
    <row r="40" spans="1:16" x14ac:dyDescent="0.3">
      <c r="A40" s="118"/>
      <c r="B40" s="107" t="s">
        <v>96</v>
      </c>
      <c r="C40" s="134">
        <f>SUM(C33:C39)</f>
        <v>0</v>
      </c>
      <c r="D40" s="134">
        <f t="shared" ref="D40:L40" si="6">SUM(D33:D39)</f>
        <v>0</v>
      </c>
      <c r="E40" s="134">
        <f t="shared" si="6"/>
        <v>175000</v>
      </c>
      <c r="F40" s="134">
        <f t="shared" si="6"/>
        <v>42000000</v>
      </c>
      <c r="G40" s="134">
        <f t="shared" si="6"/>
        <v>175000</v>
      </c>
      <c r="H40" s="134">
        <f t="shared" si="6"/>
        <v>42000000</v>
      </c>
      <c r="I40" s="134">
        <f t="shared" si="6"/>
        <v>350000</v>
      </c>
      <c r="J40" s="134">
        <f t="shared" si="6"/>
        <v>84000000</v>
      </c>
      <c r="K40" s="134">
        <f t="shared" si="6"/>
        <v>350000</v>
      </c>
      <c r="L40" s="134">
        <f t="shared" si="6"/>
        <v>84000000</v>
      </c>
    </row>
    <row r="41" spans="1:16" x14ac:dyDescent="0.3">
      <c r="A41" s="118"/>
      <c r="B41" s="105" t="s">
        <v>10</v>
      </c>
      <c r="C41" s="129">
        <v>387000</v>
      </c>
      <c r="D41" s="130">
        <f>C41*240</f>
        <v>92880000</v>
      </c>
      <c r="E41" s="5">
        <f>I41/2</f>
        <v>130500</v>
      </c>
      <c r="F41" s="8">
        <f>E41*240</f>
        <v>31320000</v>
      </c>
      <c r="G41" s="6">
        <f>I41/2</f>
        <v>130500</v>
      </c>
      <c r="H41" s="8">
        <f>G41*240</f>
        <v>31320000</v>
      </c>
      <c r="I41" s="251">
        <v>261000</v>
      </c>
      <c r="J41" s="251">
        <f>F41+H41</f>
        <v>62640000</v>
      </c>
      <c r="K41" s="251">
        <f>C41+I41</f>
        <v>648000</v>
      </c>
      <c r="L41" s="251">
        <f>D41+J41</f>
        <v>155520000</v>
      </c>
      <c r="N41" s="96" t="s">
        <v>97</v>
      </c>
    </row>
    <row r="42" spans="1:16" x14ac:dyDescent="0.3">
      <c r="A42" s="270"/>
      <c r="B42" s="265" t="s">
        <v>153</v>
      </c>
      <c r="C42" s="395">
        <f>C41</f>
        <v>387000</v>
      </c>
      <c r="D42" s="395">
        <f>D41</f>
        <v>92880000</v>
      </c>
      <c r="E42" s="395">
        <f t="shared" ref="E42:L42" si="7">E41</f>
        <v>130500</v>
      </c>
      <c r="F42" s="395">
        <f t="shared" si="7"/>
        <v>31320000</v>
      </c>
      <c r="G42" s="395">
        <f t="shared" si="7"/>
        <v>130500</v>
      </c>
      <c r="H42" s="395">
        <f t="shared" si="7"/>
        <v>31320000</v>
      </c>
      <c r="I42" s="395">
        <f t="shared" si="7"/>
        <v>261000</v>
      </c>
      <c r="J42" s="395">
        <f t="shared" si="7"/>
        <v>62640000</v>
      </c>
      <c r="K42" s="395">
        <f t="shared" si="7"/>
        <v>648000</v>
      </c>
      <c r="L42" s="395">
        <f t="shared" si="7"/>
        <v>155520000</v>
      </c>
    </row>
    <row r="43" spans="1:16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6" ht="16.2" thickBot="1" x14ac:dyDescent="0.35">
      <c r="A44" s="524"/>
      <c r="B44" s="273" t="s">
        <v>8</v>
      </c>
      <c r="C44" s="274">
        <f>C31+C40+C42</f>
        <v>1150000</v>
      </c>
      <c r="D44" s="274">
        <f t="shared" ref="D44:L44" si="8">D31+D40+D42</f>
        <v>276000000</v>
      </c>
      <c r="E44" s="274">
        <f t="shared" si="8"/>
        <v>444000</v>
      </c>
      <c r="F44" s="274">
        <f t="shared" si="8"/>
        <v>106560000</v>
      </c>
      <c r="G44" s="274">
        <f t="shared" si="8"/>
        <v>444000</v>
      </c>
      <c r="H44" s="274">
        <f t="shared" si="8"/>
        <v>106560000</v>
      </c>
      <c r="I44" s="274">
        <f t="shared" si="8"/>
        <v>1060000</v>
      </c>
      <c r="J44" s="274">
        <f t="shared" si="8"/>
        <v>213120000</v>
      </c>
      <c r="K44" s="274">
        <f t="shared" si="8"/>
        <v>2210000</v>
      </c>
      <c r="L44" s="274">
        <f t="shared" si="8"/>
        <v>489120000</v>
      </c>
    </row>
    <row r="45" spans="1:16" x14ac:dyDescent="0.3">
      <c r="A45" s="525"/>
    </row>
    <row r="46" spans="1:16" x14ac:dyDescent="0.3">
      <c r="A46" s="525"/>
    </row>
    <row r="47" spans="1:16" x14ac:dyDescent="0.3">
      <c r="A47" s="525"/>
    </row>
    <row r="49" spans="1:12" ht="15.6" x14ac:dyDescent="0.3">
      <c r="A49" s="17" t="s">
        <v>33</v>
      </c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5.6" x14ac:dyDescent="0.3">
      <c r="A50" s="18" t="s">
        <v>35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6" x14ac:dyDescent="0.3">
      <c r="A51" s="18" t="s">
        <v>40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5.6" x14ac:dyDescent="0.3">
      <c r="A52" s="18" t="s">
        <v>37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5.6" x14ac:dyDescent="0.3">
      <c r="A53" s="18" t="s">
        <v>38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ht="15.6" x14ac:dyDescent="0.3">
      <c r="A54" s="18" t="s">
        <v>39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2" ht="15.6" x14ac:dyDescent="0.3">
      <c r="A55" s="18" t="s">
        <v>77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2" ht="15.6" x14ac:dyDescent="0.3">
      <c r="A56" s="18" t="s">
        <v>78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15.6" x14ac:dyDescent="0.3">
      <c r="A57" s="18" t="s">
        <v>34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15.6" x14ac:dyDescent="0.3">
      <c r="A58" s="18" t="s">
        <v>36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ht="15.6" x14ac:dyDescent="0.3">
      <c r="A59" s="18" t="s">
        <v>79</v>
      </c>
    </row>
  </sheetData>
  <mergeCells count="6">
    <mergeCell ref="B4:H4"/>
    <mergeCell ref="C10:D10"/>
    <mergeCell ref="E10:F10"/>
    <mergeCell ref="G10:H10"/>
    <mergeCell ref="K10:L10"/>
    <mergeCell ref="I10:J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7"/>
  <sheetViews>
    <sheetView topLeftCell="A9" workbookViewId="0">
      <selection activeCell="I41" sqref="I41"/>
    </sheetView>
  </sheetViews>
  <sheetFormatPr defaultColWidth="8.77734375" defaultRowHeight="14.4" x14ac:dyDescent="0.3"/>
  <cols>
    <col min="1" max="1" width="3.77734375" style="96" customWidth="1"/>
    <col min="2" max="2" width="25.44140625" style="96" customWidth="1"/>
    <col min="3" max="3" width="10.77734375" style="96" customWidth="1"/>
    <col min="4" max="4" width="13" style="96" customWidth="1"/>
    <col min="5" max="5" width="11.21875" style="96" bestFit="1" customWidth="1"/>
    <col min="6" max="6" width="12.6640625" style="96" customWidth="1"/>
    <col min="7" max="7" width="8.77734375" style="96"/>
    <col min="8" max="8" width="13.6640625" style="96" customWidth="1"/>
    <col min="9" max="9" width="10.77734375" style="96" customWidth="1"/>
    <col min="10" max="10" width="12.44140625" style="96" customWidth="1"/>
    <col min="11" max="11" width="11.88671875" style="96" customWidth="1"/>
    <col min="12" max="12" width="13.6640625" style="96" customWidth="1"/>
    <col min="13" max="14" width="8.77734375" style="96"/>
    <col min="15" max="15" width="9.5546875" style="96" bestFit="1" customWidth="1"/>
    <col min="16" max="16" width="13.21875" style="96" bestFit="1" customWidth="1"/>
    <col min="17" max="17" width="14.21875" style="96" bestFit="1" customWidth="1"/>
    <col min="18" max="16384" width="8.77734375" style="96"/>
  </cols>
  <sheetData>
    <row r="2" spans="1:17" ht="18" x14ac:dyDescent="0.35">
      <c r="B2" s="617" t="s">
        <v>41</v>
      </c>
      <c r="C2" s="617"/>
      <c r="D2" s="617"/>
      <c r="E2" s="617"/>
      <c r="F2" s="617"/>
      <c r="G2" s="617"/>
      <c r="H2" s="617"/>
    </row>
    <row r="3" spans="1:17" x14ac:dyDescent="0.3">
      <c r="A3" s="97"/>
      <c r="B3" s="26" t="s">
        <v>114</v>
      </c>
      <c r="C3" s="27"/>
      <c r="D3" s="27"/>
      <c r="E3" s="27"/>
      <c r="F3" s="27"/>
      <c r="G3" s="27"/>
      <c r="H3" s="28"/>
    </row>
    <row r="4" spans="1:17" x14ac:dyDescent="0.3">
      <c r="A4" s="97"/>
      <c r="B4" s="29" t="s">
        <v>115</v>
      </c>
      <c r="C4" s="98"/>
      <c r="D4" s="98"/>
      <c r="E4" s="98"/>
      <c r="F4" s="98"/>
      <c r="G4" s="98"/>
      <c r="H4" s="30"/>
    </row>
    <row r="5" spans="1:17" x14ac:dyDescent="0.3">
      <c r="A5" s="97"/>
      <c r="B5" s="29" t="s">
        <v>165</v>
      </c>
      <c r="C5" s="98"/>
      <c r="D5" s="98"/>
      <c r="E5" s="98"/>
      <c r="F5" s="98"/>
      <c r="G5" s="98"/>
      <c r="H5" s="30"/>
    </row>
    <row r="6" spans="1:17" x14ac:dyDescent="0.3">
      <c r="A6" s="97"/>
      <c r="B6" s="29" t="s">
        <v>116</v>
      </c>
      <c r="C6" s="194"/>
      <c r="D6" s="98"/>
      <c r="E6" s="98"/>
      <c r="F6" s="98"/>
      <c r="G6" s="98"/>
      <c r="H6" s="30"/>
    </row>
    <row r="7" spans="1:17" x14ac:dyDescent="0.3">
      <c r="A7" s="97"/>
      <c r="B7" s="29" t="s">
        <v>117</v>
      </c>
      <c r="C7" s="194"/>
      <c r="D7" s="98"/>
      <c r="E7" s="98"/>
      <c r="F7" s="98"/>
      <c r="G7" s="98"/>
      <c r="H7" s="30"/>
    </row>
    <row r="8" spans="1:17" x14ac:dyDescent="0.3">
      <c r="A8" s="97"/>
      <c r="B8" s="29" t="s">
        <v>118</v>
      </c>
      <c r="C8" s="194"/>
      <c r="D8" s="98"/>
      <c r="E8" s="98"/>
      <c r="F8" s="98"/>
      <c r="G8" s="98"/>
      <c r="H8" s="30"/>
    </row>
    <row r="9" spans="1:17" x14ac:dyDescent="0.3">
      <c r="A9" s="97"/>
      <c r="B9" s="31" t="s">
        <v>45</v>
      </c>
      <c r="C9" s="32"/>
      <c r="D9" s="32"/>
      <c r="E9" s="32"/>
      <c r="F9" s="13"/>
      <c r="G9" s="13"/>
      <c r="H9" s="12"/>
    </row>
    <row r="10" spans="1:17" ht="42" customHeight="1" x14ac:dyDescent="0.3">
      <c r="A10" s="30"/>
      <c r="B10" s="33" t="s">
        <v>26</v>
      </c>
      <c r="C10" s="618" t="s">
        <v>46</v>
      </c>
      <c r="D10" s="619"/>
      <c r="E10" s="620" t="s">
        <v>47</v>
      </c>
      <c r="F10" s="621"/>
      <c r="G10" s="620" t="s">
        <v>48</v>
      </c>
      <c r="H10" s="621"/>
      <c r="I10" s="623" t="s">
        <v>31</v>
      </c>
      <c r="J10" s="624"/>
      <c r="K10" s="620" t="s">
        <v>32</v>
      </c>
      <c r="L10" s="621"/>
    </row>
    <row r="11" spans="1:17" ht="18" customHeight="1" x14ac:dyDescent="0.3">
      <c r="A11" s="30"/>
      <c r="B11" s="34"/>
      <c r="C11" s="35" t="s">
        <v>6</v>
      </c>
      <c r="D11" s="36" t="s">
        <v>5</v>
      </c>
      <c r="E11" s="2" t="s">
        <v>6</v>
      </c>
      <c r="F11" s="2" t="s">
        <v>5</v>
      </c>
      <c r="G11" s="2" t="s">
        <v>7</v>
      </c>
      <c r="H11" s="2" t="s">
        <v>5</v>
      </c>
      <c r="I11" s="2" t="s">
        <v>6</v>
      </c>
      <c r="J11" s="2" t="s">
        <v>5</v>
      </c>
      <c r="K11" s="2" t="s">
        <v>6</v>
      </c>
      <c r="L11" s="2" t="s">
        <v>5</v>
      </c>
    </row>
    <row r="12" spans="1:17" x14ac:dyDescent="0.3">
      <c r="A12" s="97">
        <v>1</v>
      </c>
      <c r="B12" s="90" t="s">
        <v>49</v>
      </c>
      <c r="C12" s="301"/>
      <c r="D12" s="275">
        <f>C12*240</f>
        <v>0</v>
      </c>
      <c r="E12" s="302">
        <f t="shared" ref="E12:E15" si="0">I12/2</f>
        <v>0</v>
      </c>
      <c r="F12" s="275">
        <f>E12*240</f>
        <v>0</v>
      </c>
      <c r="G12" s="304">
        <f t="shared" ref="G12:G15" si="1">I12/2</f>
        <v>0</v>
      </c>
      <c r="H12" s="275">
        <f>G12*240</f>
        <v>0</v>
      </c>
      <c r="I12" s="298">
        <v>0</v>
      </c>
      <c r="J12" s="298">
        <f t="shared" ref="J12:J30" si="2">F12+H12</f>
        <v>0</v>
      </c>
      <c r="K12" s="298">
        <f t="shared" ref="K12:L30" si="3">C12+I12</f>
        <v>0</v>
      </c>
      <c r="L12" s="298">
        <f t="shared" si="3"/>
        <v>0</v>
      </c>
    </row>
    <row r="13" spans="1:17" x14ac:dyDescent="0.3">
      <c r="A13" s="97">
        <v>2</v>
      </c>
      <c r="B13" s="139" t="s">
        <v>50</v>
      </c>
      <c r="C13" s="301"/>
      <c r="D13" s="275">
        <f t="shared" ref="D13:D30" si="4">C13*240</f>
        <v>0</v>
      </c>
      <c r="E13" s="302">
        <f t="shared" si="0"/>
        <v>0</v>
      </c>
      <c r="F13" s="275">
        <f t="shared" ref="F13:F30" si="5">E13*240</f>
        <v>0</v>
      </c>
      <c r="G13" s="304">
        <f t="shared" si="1"/>
        <v>0</v>
      </c>
      <c r="H13" s="275">
        <f t="shared" ref="H13:H30" si="6">G13*240</f>
        <v>0</v>
      </c>
      <c r="I13" s="298">
        <v>0</v>
      </c>
      <c r="J13" s="298">
        <f t="shared" si="2"/>
        <v>0</v>
      </c>
      <c r="K13" s="298">
        <f t="shared" si="3"/>
        <v>0</v>
      </c>
      <c r="L13" s="298">
        <f t="shared" si="3"/>
        <v>0</v>
      </c>
      <c r="O13" s="55"/>
      <c r="P13" s="195"/>
    </row>
    <row r="14" spans="1:17" ht="15" customHeight="1" x14ac:dyDescent="0.3">
      <c r="A14" s="97">
        <v>3</v>
      </c>
      <c r="B14" s="90" t="s">
        <v>51</v>
      </c>
      <c r="C14" s="301"/>
      <c r="D14" s="275">
        <f t="shared" si="4"/>
        <v>0</v>
      </c>
      <c r="E14" s="302">
        <f t="shared" si="0"/>
        <v>20833.333333333332</v>
      </c>
      <c r="F14" s="275">
        <f t="shared" si="5"/>
        <v>5000000</v>
      </c>
      <c r="G14" s="304">
        <f t="shared" si="1"/>
        <v>20833.333333333332</v>
      </c>
      <c r="H14" s="275">
        <f t="shared" si="6"/>
        <v>5000000</v>
      </c>
      <c r="I14" s="298">
        <v>41666.666666666664</v>
      </c>
      <c r="J14" s="298">
        <f t="shared" si="2"/>
        <v>10000000</v>
      </c>
      <c r="K14" s="298">
        <f t="shared" si="3"/>
        <v>41666.666666666664</v>
      </c>
      <c r="L14" s="298">
        <f t="shared" si="3"/>
        <v>10000000</v>
      </c>
    </row>
    <row r="15" spans="1:17" ht="15" customHeight="1" x14ac:dyDescent="0.3">
      <c r="A15" s="97">
        <v>4</v>
      </c>
      <c r="B15" s="140" t="s">
        <v>52</v>
      </c>
      <c r="C15" s="301"/>
      <c r="D15" s="275">
        <f t="shared" si="4"/>
        <v>0</v>
      </c>
      <c r="E15" s="302">
        <f t="shared" si="0"/>
        <v>0</v>
      </c>
      <c r="F15" s="275">
        <f t="shared" si="5"/>
        <v>0</v>
      </c>
      <c r="G15" s="304">
        <f t="shared" si="1"/>
        <v>0</v>
      </c>
      <c r="H15" s="275">
        <f t="shared" si="6"/>
        <v>0</v>
      </c>
      <c r="I15" s="298">
        <v>0</v>
      </c>
      <c r="J15" s="298">
        <f t="shared" si="2"/>
        <v>0</v>
      </c>
      <c r="K15" s="298">
        <f t="shared" si="3"/>
        <v>0</v>
      </c>
      <c r="L15" s="298">
        <f t="shared" si="3"/>
        <v>0</v>
      </c>
      <c r="N15" s="55"/>
      <c r="Q15" s="196"/>
    </row>
    <row r="16" spans="1:17" ht="15" customHeight="1" x14ac:dyDescent="0.3">
      <c r="A16" s="97">
        <v>5</v>
      </c>
      <c r="B16" s="140" t="s">
        <v>24</v>
      </c>
      <c r="C16" s="301">
        <v>36300</v>
      </c>
      <c r="D16" s="275">
        <f t="shared" si="4"/>
        <v>8712000</v>
      </c>
      <c r="E16" s="302">
        <f>I16/2</f>
        <v>83958.333333333343</v>
      </c>
      <c r="F16" s="521">
        <f>E16*240</f>
        <v>20150000.000000004</v>
      </c>
      <c r="G16" s="304">
        <f>I16/2</f>
        <v>83958.333333333343</v>
      </c>
      <c r="H16" s="522">
        <f t="shared" si="6"/>
        <v>20150000.000000004</v>
      </c>
      <c r="I16" s="298">
        <v>167916.66666666669</v>
      </c>
      <c r="J16" s="520">
        <f>I16*240</f>
        <v>40300000.000000007</v>
      </c>
      <c r="K16" s="298">
        <f>C16+I16</f>
        <v>204216.66666666669</v>
      </c>
      <c r="L16" s="298">
        <f>D16+J16</f>
        <v>49012000.000000007</v>
      </c>
    </row>
    <row r="17" spans="1:16" x14ac:dyDescent="0.3">
      <c r="A17" s="97">
        <v>6</v>
      </c>
      <c r="B17" s="140" t="s">
        <v>23</v>
      </c>
      <c r="C17" s="301"/>
      <c r="D17" s="275">
        <f t="shared" si="4"/>
        <v>0</v>
      </c>
      <c r="E17" s="302">
        <f t="shared" ref="E17:E30" si="7">I17/2</f>
        <v>54166.666666666664</v>
      </c>
      <c r="F17" s="521">
        <f t="shared" ref="F17:F21" si="8">E17*240</f>
        <v>13000000</v>
      </c>
      <c r="G17" s="304">
        <f t="shared" ref="G17:G30" si="9">I17/2</f>
        <v>54166.666666666664</v>
      </c>
      <c r="H17" s="522">
        <f t="shared" si="6"/>
        <v>13000000</v>
      </c>
      <c r="I17" s="298">
        <v>108333.33333333333</v>
      </c>
      <c r="J17" s="520">
        <f t="shared" ref="J17:J21" si="10">I17*240</f>
        <v>26000000</v>
      </c>
      <c r="K17" s="298">
        <f t="shared" ref="K17:K21" si="11">C17+I17</f>
        <v>108333.33333333333</v>
      </c>
      <c r="L17" s="298">
        <f t="shared" ref="L17:L21" si="12">D17+J17</f>
        <v>26000000</v>
      </c>
    </row>
    <row r="18" spans="1:16" ht="15" customHeight="1" x14ac:dyDescent="0.3">
      <c r="A18" s="97">
        <v>8</v>
      </c>
      <c r="B18" s="140" t="s">
        <v>22</v>
      </c>
      <c r="C18" s="301"/>
      <c r="D18" s="275">
        <f t="shared" si="4"/>
        <v>0</v>
      </c>
      <c r="E18" s="302">
        <f t="shared" si="7"/>
        <v>1875</v>
      </c>
      <c r="F18" s="521">
        <f t="shared" si="8"/>
        <v>450000</v>
      </c>
      <c r="G18" s="304">
        <f t="shared" si="9"/>
        <v>1875</v>
      </c>
      <c r="H18" s="522">
        <f t="shared" si="6"/>
        <v>450000</v>
      </c>
      <c r="I18" s="298">
        <v>3750</v>
      </c>
      <c r="J18" s="520">
        <f t="shared" si="10"/>
        <v>900000</v>
      </c>
      <c r="K18" s="298">
        <f t="shared" si="11"/>
        <v>3750</v>
      </c>
      <c r="L18" s="298">
        <f t="shared" si="12"/>
        <v>900000</v>
      </c>
      <c r="O18" s="55"/>
      <c r="P18" s="196"/>
    </row>
    <row r="19" spans="1:16" ht="14.25" customHeight="1" x14ac:dyDescent="0.3">
      <c r="A19" s="97">
        <v>9</v>
      </c>
      <c r="B19" s="140" t="s">
        <v>119</v>
      </c>
      <c r="C19" s="301"/>
      <c r="D19" s="275">
        <f t="shared" si="4"/>
        <v>0</v>
      </c>
      <c r="E19" s="302">
        <f t="shared" si="7"/>
        <v>30000</v>
      </c>
      <c r="F19" s="521">
        <f t="shared" si="8"/>
        <v>7200000</v>
      </c>
      <c r="G19" s="304">
        <f t="shared" si="9"/>
        <v>30000</v>
      </c>
      <c r="H19" s="522">
        <f t="shared" si="6"/>
        <v>7200000</v>
      </c>
      <c r="I19" s="298">
        <v>60000</v>
      </c>
      <c r="J19" s="520">
        <f t="shared" si="10"/>
        <v>14400000</v>
      </c>
      <c r="K19" s="298">
        <f t="shared" si="11"/>
        <v>60000</v>
      </c>
      <c r="L19" s="298">
        <f t="shared" si="12"/>
        <v>14400000</v>
      </c>
    </row>
    <row r="20" spans="1:16" ht="15" customHeight="1" x14ac:dyDescent="0.3">
      <c r="A20" s="97">
        <v>10</v>
      </c>
      <c r="B20" s="46" t="s">
        <v>62</v>
      </c>
      <c r="C20" s="301"/>
      <c r="D20" s="275">
        <f t="shared" si="4"/>
        <v>0</v>
      </c>
      <c r="E20" s="302">
        <f t="shared" si="7"/>
        <v>52541.666666666664</v>
      </c>
      <c r="F20" s="521">
        <f t="shared" si="8"/>
        <v>12610000</v>
      </c>
      <c r="G20" s="304">
        <f t="shared" si="9"/>
        <v>52541.666666666664</v>
      </c>
      <c r="H20" s="522">
        <f t="shared" si="6"/>
        <v>12610000</v>
      </c>
      <c r="I20" s="298">
        <v>105083.33333333333</v>
      </c>
      <c r="J20" s="520">
        <f t="shared" si="10"/>
        <v>25220000</v>
      </c>
      <c r="K20" s="298">
        <f t="shared" si="11"/>
        <v>105083.33333333333</v>
      </c>
      <c r="L20" s="298">
        <f t="shared" si="12"/>
        <v>25220000</v>
      </c>
    </row>
    <row r="21" spans="1:16" ht="14.55" customHeight="1" x14ac:dyDescent="0.3">
      <c r="A21" s="97">
        <v>11</v>
      </c>
      <c r="B21" s="140" t="s">
        <v>54</v>
      </c>
      <c r="C21" s="301"/>
      <c r="D21" s="275">
        <f t="shared" si="4"/>
        <v>0</v>
      </c>
      <c r="E21" s="302">
        <f t="shared" si="7"/>
        <v>41666.666666666664</v>
      </c>
      <c r="F21" s="521">
        <f t="shared" si="8"/>
        <v>10000000</v>
      </c>
      <c r="G21" s="304">
        <f t="shared" si="9"/>
        <v>41666.666666666664</v>
      </c>
      <c r="H21" s="522">
        <f t="shared" si="6"/>
        <v>10000000</v>
      </c>
      <c r="I21" s="298">
        <v>83333.333333333328</v>
      </c>
      <c r="J21" s="520">
        <f t="shared" si="10"/>
        <v>20000000</v>
      </c>
      <c r="K21" s="298">
        <f t="shared" si="11"/>
        <v>83333.333333333328</v>
      </c>
      <c r="L21" s="298">
        <f t="shared" si="12"/>
        <v>20000000</v>
      </c>
      <c r="P21" s="197"/>
    </row>
    <row r="22" spans="1:16" ht="14.55" customHeight="1" x14ac:dyDescent="0.3">
      <c r="A22" s="97">
        <v>12</v>
      </c>
      <c r="B22" s="140" t="s">
        <v>18</v>
      </c>
      <c r="C22" s="301"/>
      <c r="D22" s="275">
        <f t="shared" si="4"/>
        <v>0</v>
      </c>
      <c r="E22" s="302">
        <f t="shared" si="7"/>
        <v>0</v>
      </c>
      <c r="F22" s="275">
        <f t="shared" si="5"/>
        <v>0</v>
      </c>
      <c r="G22" s="304">
        <f t="shared" si="9"/>
        <v>0</v>
      </c>
      <c r="H22" s="275">
        <f t="shared" si="6"/>
        <v>0</v>
      </c>
      <c r="I22" s="298">
        <v>0</v>
      </c>
      <c r="J22" s="298">
        <f t="shared" si="2"/>
        <v>0</v>
      </c>
      <c r="K22" s="298">
        <f t="shared" si="3"/>
        <v>0</v>
      </c>
      <c r="L22" s="298">
        <f t="shared" si="3"/>
        <v>0</v>
      </c>
      <c r="P22" s="196"/>
    </row>
    <row r="23" spans="1:16" ht="14.55" customHeight="1" x14ac:dyDescent="0.3">
      <c r="A23" s="97">
        <v>12</v>
      </c>
      <c r="B23" s="14" t="s">
        <v>55</v>
      </c>
      <c r="C23" s="251"/>
      <c r="D23" s="275">
        <f t="shared" si="4"/>
        <v>0</v>
      </c>
      <c r="E23" s="302">
        <f t="shared" si="7"/>
        <v>97437.5</v>
      </c>
      <c r="F23" s="275">
        <f t="shared" si="5"/>
        <v>23385000</v>
      </c>
      <c r="G23" s="304">
        <f t="shared" si="9"/>
        <v>97437.5</v>
      </c>
      <c r="H23" s="275">
        <f t="shared" si="6"/>
        <v>23385000</v>
      </c>
      <c r="I23" s="298">
        <v>194875</v>
      </c>
      <c r="J23" s="298">
        <f t="shared" si="2"/>
        <v>46770000</v>
      </c>
      <c r="K23" s="298">
        <f t="shared" si="3"/>
        <v>194875</v>
      </c>
      <c r="L23" s="298">
        <f t="shared" si="3"/>
        <v>46770000</v>
      </c>
    </row>
    <row r="24" spans="1:16" ht="14.55" customHeight="1" x14ac:dyDescent="0.3">
      <c r="A24" s="97">
        <v>13</v>
      </c>
      <c r="B24" s="14" t="s">
        <v>56</v>
      </c>
      <c r="C24" s="251"/>
      <c r="D24" s="275">
        <f t="shared" si="4"/>
        <v>0</v>
      </c>
      <c r="E24" s="302">
        <f t="shared" si="7"/>
        <v>121666.66666666667</v>
      </c>
      <c r="F24" s="275">
        <f t="shared" si="5"/>
        <v>29200000</v>
      </c>
      <c r="G24" s="304">
        <f t="shared" si="9"/>
        <v>121666.66666666667</v>
      </c>
      <c r="H24" s="275">
        <f t="shared" si="6"/>
        <v>29200000</v>
      </c>
      <c r="I24" s="298">
        <v>243333.33333333334</v>
      </c>
      <c r="J24" s="298">
        <f t="shared" si="2"/>
        <v>58400000</v>
      </c>
      <c r="K24" s="298">
        <f t="shared" si="3"/>
        <v>243333.33333333334</v>
      </c>
      <c r="L24" s="298">
        <f t="shared" si="3"/>
        <v>58400000</v>
      </c>
    </row>
    <row r="25" spans="1:16" ht="14.55" customHeight="1" x14ac:dyDescent="0.3">
      <c r="A25" s="268">
        <v>14</v>
      </c>
      <c r="B25" s="14" t="s">
        <v>57</v>
      </c>
      <c r="C25" s="251"/>
      <c r="D25" s="275">
        <f t="shared" si="4"/>
        <v>0</v>
      </c>
      <c r="E25" s="302">
        <f t="shared" si="7"/>
        <v>0</v>
      </c>
      <c r="F25" s="275">
        <f t="shared" si="5"/>
        <v>0</v>
      </c>
      <c r="G25" s="304">
        <f t="shared" si="9"/>
        <v>0</v>
      </c>
      <c r="H25" s="275">
        <f t="shared" si="6"/>
        <v>0</v>
      </c>
      <c r="I25" s="298">
        <v>0</v>
      </c>
      <c r="J25" s="298">
        <f t="shared" si="2"/>
        <v>0</v>
      </c>
      <c r="K25" s="298">
        <f t="shared" si="3"/>
        <v>0</v>
      </c>
      <c r="L25" s="298">
        <f t="shared" si="3"/>
        <v>0</v>
      </c>
    </row>
    <row r="26" spans="1:16" ht="14.55" customHeight="1" x14ac:dyDescent="0.3">
      <c r="A26" s="268">
        <v>15</v>
      </c>
      <c r="B26" s="14" t="s">
        <v>12</v>
      </c>
      <c r="C26" s="251"/>
      <c r="D26" s="275">
        <f t="shared" si="4"/>
        <v>0</v>
      </c>
      <c r="E26" s="302">
        <f t="shared" si="7"/>
        <v>0</v>
      </c>
      <c r="F26" s="275">
        <f t="shared" si="5"/>
        <v>0</v>
      </c>
      <c r="G26" s="304">
        <f t="shared" si="9"/>
        <v>0</v>
      </c>
      <c r="H26" s="275">
        <f t="shared" si="6"/>
        <v>0</v>
      </c>
      <c r="I26" s="298">
        <v>0</v>
      </c>
      <c r="J26" s="298">
        <f t="shared" si="2"/>
        <v>0</v>
      </c>
      <c r="K26" s="298">
        <f t="shared" si="3"/>
        <v>0</v>
      </c>
      <c r="L26" s="298">
        <f t="shared" si="3"/>
        <v>0</v>
      </c>
    </row>
    <row r="27" spans="1:16" ht="14.55" customHeight="1" x14ac:dyDescent="0.3">
      <c r="A27" s="268">
        <v>16</v>
      </c>
      <c r="B27" s="25" t="s">
        <v>133</v>
      </c>
      <c r="C27" s="251"/>
      <c r="D27" s="275">
        <f t="shared" si="4"/>
        <v>0</v>
      </c>
      <c r="E27" s="302">
        <f t="shared" si="7"/>
        <v>0</v>
      </c>
      <c r="F27" s="275">
        <f t="shared" si="5"/>
        <v>0</v>
      </c>
      <c r="G27" s="304">
        <f t="shared" si="9"/>
        <v>0</v>
      </c>
      <c r="H27" s="275">
        <f t="shared" si="6"/>
        <v>0</v>
      </c>
      <c r="I27" s="286">
        <v>0</v>
      </c>
      <c r="J27" s="286">
        <f t="shared" si="2"/>
        <v>0</v>
      </c>
      <c r="K27" s="286">
        <f t="shared" si="3"/>
        <v>0</v>
      </c>
      <c r="L27" s="286">
        <f t="shared" si="3"/>
        <v>0</v>
      </c>
    </row>
    <row r="28" spans="1:16" x14ac:dyDescent="0.3">
      <c r="A28" s="268">
        <v>17</v>
      </c>
      <c r="B28" s="140" t="s">
        <v>91</v>
      </c>
      <c r="C28" s="191"/>
      <c r="D28" s="275">
        <f t="shared" si="4"/>
        <v>0</v>
      </c>
      <c r="E28" s="302">
        <f t="shared" si="7"/>
        <v>0</v>
      </c>
      <c r="F28" s="275">
        <f t="shared" si="5"/>
        <v>0</v>
      </c>
      <c r="G28" s="304">
        <f t="shared" si="9"/>
        <v>0</v>
      </c>
      <c r="H28" s="275">
        <f t="shared" si="6"/>
        <v>0</v>
      </c>
      <c r="I28" s="298">
        <v>0</v>
      </c>
      <c r="J28" s="298">
        <f t="shared" si="2"/>
        <v>0</v>
      </c>
      <c r="K28" s="298">
        <f t="shared" si="3"/>
        <v>0</v>
      </c>
      <c r="L28" s="298">
        <f t="shared" si="3"/>
        <v>0</v>
      </c>
    </row>
    <row r="29" spans="1:16" x14ac:dyDescent="0.3">
      <c r="A29" s="268">
        <v>18</v>
      </c>
      <c r="B29" s="46" t="s">
        <v>17</v>
      </c>
      <c r="C29" s="301"/>
      <c r="D29" s="275">
        <f t="shared" si="4"/>
        <v>0</v>
      </c>
      <c r="E29" s="302">
        <f t="shared" si="7"/>
        <v>0</v>
      </c>
      <c r="F29" s="275">
        <f t="shared" si="5"/>
        <v>0</v>
      </c>
      <c r="G29" s="304">
        <f t="shared" si="9"/>
        <v>0</v>
      </c>
      <c r="H29" s="275">
        <f t="shared" si="6"/>
        <v>0</v>
      </c>
      <c r="I29" s="298">
        <v>0</v>
      </c>
      <c r="J29" s="298">
        <f t="shared" si="2"/>
        <v>0</v>
      </c>
      <c r="K29" s="298">
        <f t="shared" si="3"/>
        <v>0</v>
      </c>
      <c r="L29" s="298">
        <f t="shared" si="3"/>
        <v>0</v>
      </c>
    </row>
    <row r="30" spans="1:16" x14ac:dyDescent="0.3">
      <c r="A30" s="268">
        <v>19</v>
      </c>
      <c r="B30" s="48" t="s">
        <v>11</v>
      </c>
      <c r="C30" s="301"/>
      <c r="D30" s="275">
        <f t="shared" si="4"/>
        <v>0</v>
      </c>
      <c r="E30" s="302">
        <f t="shared" si="7"/>
        <v>60497.52</v>
      </c>
      <c r="F30" s="275">
        <f t="shared" si="5"/>
        <v>14519404.799999999</v>
      </c>
      <c r="G30" s="304">
        <f t="shared" si="9"/>
        <v>60497.52</v>
      </c>
      <c r="H30" s="275">
        <f t="shared" si="6"/>
        <v>14519404.799999999</v>
      </c>
      <c r="I30" s="298">
        <f>1008292*12/100</f>
        <v>120995.04</v>
      </c>
      <c r="J30" s="298">
        <f t="shared" si="2"/>
        <v>29038809.599999998</v>
      </c>
      <c r="K30" s="298">
        <f t="shared" si="3"/>
        <v>120995.04</v>
      </c>
      <c r="L30" s="298">
        <f t="shared" si="3"/>
        <v>29038809.599999998</v>
      </c>
      <c r="P30" s="195"/>
    </row>
    <row r="31" spans="1:16" x14ac:dyDescent="0.3">
      <c r="A31" s="268"/>
      <c r="B31" s="387" t="s">
        <v>9</v>
      </c>
      <c r="C31" s="388">
        <f>MROUND(SUM(C12:C30),100)</f>
        <v>36300</v>
      </c>
      <c r="D31" s="388">
        <f t="shared" ref="D31:L31" si="13">MROUND(SUM(D12:D30),100)</f>
        <v>8712000</v>
      </c>
      <c r="E31" s="388">
        <f t="shared" si="13"/>
        <v>564600</v>
      </c>
      <c r="F31" s="388">
        <f t="shared" si="13"/>
        <v>135514400</v>
      </c>
      <c r="G31" s="388">
        <f t="shared" si="13"/>
        <v>564600</v>
      </c>
      <c r="H31" s="388">
        <f t="shared" si="13"/>
        <v>135514400</v>
      </c>
      <c r="I31" s="388">
        <f>SUM(I12:I30)</f>
        <v>1129286.7066666668</v>
      </c>
      <c r="J31" s="388">
        <f t="shared" si="13"/>
        <v>271028800</v>
      </c>
      <c r="K31" s="388">
        <f>ROUND((SUM(K12:K30)),-3)</f>
        <v>1166000</v>
      </c>
      <c r="L31" s="388">
        <f t="shared" si="13"/>
        <v>279740800</v>
      </c>
      <c r="N31" s="144"/>
    </row>
    <row r="32" spans="1:16" ht="15.6" x14ac:dyDescent="0.3">
      <c r="A32" s="118"/>
      <c r="B32" s="106" t="s">
        <v>16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3"/>
    </row>
    <row r="33" spans="1:16" ht="14.55" customHeight="1" x14ac:dyDescent="0.3">
      <c r="A33" s="97">
        <v>1</v>
      </c>
      <c r="B33" s="25" t="s">
        <v>15</v>
      </c>
      <c r="C33" s="251"/>
      <c r="D33" s="275">
        <f t="shared" ref="D33:D39" si="14">C33*240</f>
        <v>0</v>
      </c>
      <c r="E33" s="6"/>
      <c r="F33" s="275">
        <f t="shared" ref="F33:F39" si="15">E33*240</f>
        <v>0</v>
      </c>
      <c r="G33" s="6"/>
      <c r="H33" s="275">
        <f t="shared" ref="H33:H39" si="16">G33*240</f>
        <v>0</v>
      </c>
      <c r="I33" s="286"/>
      <c r="J33" s="286">
        <f t="shared" ref="J33:J39" si="17">F33+H33</f>
        <v>0</v>
      </c>
      <c r="K33" s="286">
        <f t="shared" ref="K33:L39" si="18">C33+I33</f>
        <v>0</v>
      </c>
      <c r="L33" s="286">
        <f t="shared" si="18"/>
        <v>0</v>
      </c>
    </row>
    <row r="34" spans="1:16" ht="14.55" customHeight="1" x14ac:dyDescent="0.3">
      <c r="A34" s="97">
        <v>2</v>
      </c>
      <c r="B34" s="25" t="s">
        <v>14</v>
      </c>
      <c r="C34" s="251"/>
      <c r="D34" s="275">
        <f t="shared" si="14"/>
        <v>0</v>
      </c>
      <c r="E34" s="8"/>
      <c r="F34" s="275">
        <f t="shared" si="15"/>
        <v>0</v>
      </c>
      <c r="G34" s="6"/>
      <c r="H34" s="275">
        <f t="shared" si="16"/>
        <v>0</v>
      </c>
      <c r="I34" s="286"/>
      <c r="J34" s="286">
        <f t="shared" si="17"/>
        <v>0</v>
      </c>
      <c r="K34" s="286">
        <f t="shared" si="18"/>
        <v>0</v>
      </c>
      <c r="L34" s="286">
        <f t="shared" si="18"/>
        <v>0</v>
      </c>
    </row>
    <row r="35" spans="1:16" ht="14.55" customHeight="1" x14ac:dyDescent="0.3">
      <c r="A35" s="97">
        <v>3</v>
      </c>
      <c r="B35" s="25" t="s">
        <v>13</v>
      </c>
      <c r="C35" s="251"/>
      <c r="D35" s="275">
        <f t="shared" si="14"/>
        <v>0</v>
      </c>
      <c r="E35" s="6"/>
      <c r="F35" s="275">
        <f t="shared" si="15"/>
        <v>0</v>
      </c>
      <c r="G35" s="6"/>
      <c r="H35" s="275">
        <f t="shared" si="16"/>
        <v>0</v>
      </c>
      <c r="I35" s="286"/>
      <c r="J35" s="286">
        <f t="shared" si="17"/>
        <v>0</v>
      </c>
      <c r="K35" s="286">
        <f t="shared" si="18"/>
        <v>0</v>
      </c>
      <c r="L35" s="286">
        <f t="shared" si="18"/>
        <v>0</v>
      </c>
    </row>
    <row r="36" spans="1:16" ht="14.55" customHeight="1" x14ac:dyDescent="0.3">
      <c r="A36" s="97">
        <v>4</v>
      </c>
      <c r="B36" s="25" t="s">
        <v>94</v>
      </c>
      <c r="C36" s="251"/>
      <c r="D36" s="275">
        <f t="shared" si="14"/>
        <v>0</v>
      </c>
      <c r="E36" s="251"/>
      <c r="F36" s="275">
        <f t="shared" si="15"/>
        <v>0</v>
      </c>
      <c r="G36" s="251"/>
      <c r="H36" s="275">
        <f t="shared" si="16"/>
        <v>0</v>
      </c>
      <c r="I36" s="286"/>
      <c r="J36" s="286">
        <f t="shared" si="17"/>
        <v>0</v>
      </c>
      <c r="K36" s="286">
        <f t="shared" si="18"/>
        <v>0</v>
      </c>
      <c r="L36" s="286">
        <f t="shared" si="18"/>
        <v>0</v>
      </c>
      <c r="P36" s="96" t="s">
        <v>95</v>
      </c>
    </row>
    <row r="37" spans="1:16" ht="14.55" customHeight="1" x14ac:dyDescent="0.3">
      <c r="A37" s="97">
        <v>5</v>
      </c>
      <c r="B37" s="25" t="s">
        <v>76</v>
      </c>
      <c r="C37" s="251"/>
      <c r="D37" s="275">
        <f t="shared" si="14"/>
        <v>0</v>
      </c>
      <c r="E37" s="251"/>
      <c r="F37" s="275">
        <f t="shared" si="15"/>
        <v>0</v>
      </c>
      <c r="G37" s="251"/>
      <c r="H37" s="275">
        <f t="shared" si="16"/>
        <v>0</v>
      </c>
      <c r="I37" s="286"/>
      <c r="J37" s="286">
        <f>F37+H37</f>
        <v>0</v>
      </c>
      <c r="K37" s="286">
        <f t="shared" si="18"/>
        <v>0</v>
      </c>
      <c r="L37" s="286">
        <f t="shared" si="18"/>
        <v>0</v>
      </c>
    </row>
    <row r="38" spans="1:16" ht="14.55" customHeight="1" x14ac:dyDescent="0.3">
      <c r="A38" s="97">
        <v>6</v>
      </c>
      <c r="B38" s="25" t="s">
        <v>12</v>
      </c>
      <c r="C38" s="251"/>
      <c r="D38" s="275">
        <f t="shared" si="14"/>
        <v>0</v>
      </c>
      <c r="E38" s="6"/>
      <c r="F38" s="275">
        <f t="shared" si="15"/>
        <v>0</v>
      </c>
      <c r="G38" s="6"/>
      <c r="H38" s="275">
        <f t="shared" si="16"/>
        <v>0</v>
      </c>
      <c r="I38" s="286"/>
      <c r="J38" s="286">
        <f t="shared" si="17"/>
        <v>0</v>
      </c>
      <c r="K38" s="286">
        <f t="shared" si="18"/>
        <v>0</v>
      </c>
      <c r="L38" s="286">
        <f t="shared" si="18"/>
        <v>0</v>
      </c>
    </row>
    <row r="39" spans="1:16" ht="14.55" customHeight="1" x14ac:dyDescent="0.3">
      <c r="A39" s="97">
        <v>7</v>
      </c>
      <c r="B39" s="25" t="s">
        <v>11</v>
      </c>
      <c r="C39" s="251"/>
      <c r="D39" s="275">
        <f t="shared" si="14"/>
        <v>0</v>
      </c>
      <c r="E39" s="10"/>
      <c r="F39" s="275">
        <f t="shared" si="15"/>
        <v>0</v>
      </c>
      <c r="G39" s="10"/>
      <c r="H39" s="275">
        <f t="shared" si="16"/>
        <v>0</v>
      </c>
      <c r="I39" s="286"/>
      <c r="J39" s="286">
        <f t="shared" si="17"/>
        <v>0</v>
      </c>
      <c r="K39" s="286">
        <f t="shared" si="18"/>
        <v>0</v>
      </c>
      <c r="L39" s="286">
        <f t="shared" si="18"/>
        <v>0</v>
      </c>
    </row>
    <row r="40" spans="1:16" x14ac:dyDescent="0.3">
      <c r="A40" s="118"/>
      <c r="B40" s="107" t="s">
        <v>96</v>
      </c>
      <c r="C40" s="134">
        <f>SUM(C33:C39)</f>
        <v>0</v>
      </c>
      <c r="D40" s="134">
        <f t="shared" ref="D40:L40" si="19">SUM(D33:D39)</f>
        <v>0</v>
      </c>
      <c r="E40" s="134">
        <f t="shared" si="19"/>
        <v>0</v>
      </c>
      <c r="F40" s="134">
        <f t="shared" si="19"/>
        <v>0</v>
      </c>
      <c r="G40" s="134">
        <f t="shared" si="19"/>
        <v>0</v>
      </c>
      <c r="H40" s="134">
        <f t="shared" si="19"/>
        <v>0</v>
      </c>
      <c r="I40" s="134"/>
      <c r="J40" s="134">
        <f t="shared" si="19"/>
        <v>0</v>
      </c>
      <c r="K40" s="134">
        <f t="shared" si="19"/>
        <v>0</v>
      </c>
      <c r="L40" s="134">
        <f t="shared" si="19"/>
        <v>0</v>
      </c>
    </row>
    <row r="41" spans="1:16" x14ac:dyDescent="0.3">
      <c r="A41" s="118"/>
      <c r="B41" s="105" t="s">
        <v>10</v>
      </c>
      <c r="C41" s="129">
        <f>3*4*18000</f>
        <v>216000</v>
      </c>
      <c r="D41" s="275">
        <f>C41*240</f>
        <v>51840000</v>
      </c>
      <c r="E41" s="66">
        <f>I41/2</f>
        <v>54000</v>
      </c>
      <c r="F41" s="275">
        <f>E41*240</f>
        <v>12960000</v>
      </c>
      <c r="G41" s="6">
        <f>I41/2</f>
        <v>54000</v>
      </c>
      <c r="H41" s="275">
        <f>G41*240</f>
        <v>12960000</v>
      </c>
      <c r="I41" s="251">
        <v>108000</v>
      </c>
      <c r="J41" s="251">
        <f>F41+H41</f>
        <v>25920000</v>
      </c>
      <c r="K41" s="251">
        <f>C41+I41</f>
        <v>324000</v>
      </c>
      <c r="L41" s="251">
        <f>D41+J41</f>
        <v>77760000</v>
      </c>
      <c r="N41" s="96" t="s">
        <v>97</v>
      </c>
    </row>
    <row r="42" spans="1:16" x14ac:dyDescent="0.3">
      <c r="A42" s="270"/>
      <c r="B42" s="265" t="s">
        <v>153</v>
      </c>
      <c r="C42" s="395">
        <f>C41</f>
        <v>216000</v>
      </c>
      <c r="D42" s="395">
        <f>D41</f>
        <v>51840000</v>
      </c>
      <c r="E42" s="395">
        <f t="shared" ref="E42:L42" si="20">E41</f>
        <v>54000</v>
      </c>
      <c r="F42" s="395">
        <f t="shared" si="20"/>
        <v>12960000</v>
      </c>
      <c r="G42" s="395">
        <f t="shared" si="20"/>
        <v>54000</v>
      </c>
      <c r="H42" s="395">
        <f t="shared" si="20"/>
        <v>12960000</v>
      </c>
      <c r="I42" s="395">
        <f>SUM(I41)</f>
        <v>108000</v>
      </c>
      <c r="J42" s="395">
        <f t="shared" si="20"/>
        <v>25920000</v>
      </c>
      <c r="K42" s="395">
        <f t="shared" si="20"/>
        <v>324000</v>
      </c>
      <c r="L42" s="395">
        <f t="shared" si="20"/>
        <v>77760000</v>
      </c>
    </row>
    <row r="43" spans="1:16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6" ht="16.2" thickBot="1" x14ac:dyDescent="0.35">
      <c r="A44" s="272"/>
      <c r="B44" s="273" t="s">
        <v>8</v>
      </c>
      <c r="C44" s="274">
        <f>C31+C40+C42</f>
        <v>252300</v>
      </c>
      <c r="D44" s="274">
        <f t="shared" ref="D44:L44" si="21">D31+D40+D42</f>
        <v>60552000</v>
      </c>
      <c r="E44" s="274">
        <f t="shared" si="21"/>
        <v>618600</v>
      </c>
      <c r="F44" s="274">
        <f t="shared" si="21"/>
        <v>148474400</v>
      </c>
      <c r="G44" s="274">
        <f t="shared" si="21"/>
        <v>618600</v>
      </c>
      <c r="H44" s="274">
        <f t="shared" si="21"/>
        <v>148474400</v>
      </c>
      <c r="I44" s="274">
        <f>I31+I41</f>
        <v>1237286.7066666668</v>
      </c>
      <c r="J44" s="274">
        <f t="shared" si="21"/>
        <v>296948800</v>
      </c>
      <c r="K44" s="274">
        <f t="shared" si="21"/>
        <v>1490000</v>
      </c>
      <c r="L44" s="274">
        <f t="shared" si="21"/>
        <v>357500800</v>
      </c>
    </row>
    <row r="45" spans="1:16" x14ac:dyDescent="0.3">
      <c r="A45" s="97"/>
    </row>
    <row r="47" spans="1:16" ht="15.6" x14ac:dyDescent="0.3">
      <c r="A47" s="17" t="s">
        <v>33</v>
      </c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6" ht="15.6" x14ac:dyDescent="0.3">
      <c r="A48" s="18" t="s">
        <v>35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ht="15.6" x14ac:dyDescent="0.3">
      <c r="A49" s="18" t="s">
        <v>40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5.6" x14ac:dyDescent="0.3">
      <c r="A50" s="18" t="s">
        <v>37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6" x14ac:dyDescent="0.3">
      <c r="A51" s="18" t="s">
        <v>38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2" ht="15.6" x14ac:dyDescent="0.3">
      <c r="A52" s="18" t="s">
        <v>39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ht="15.6" x14ac:dyDescent="0.3">
      <c r="A53" s="18" t="s">
        <v>77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2" ht="15.6" x14ac:dyDescent="0.3">
      <c r="A54" s="18" t="s">
        <v>78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ht="15.6" x14ac:dyDescent="0.3">
      <c r="A55" s="18" t="s">
        <v>34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2" ht="15.6" x14ac:dyDescent="0.3">
      <c r="A56" s="18" t="s">
        <v>36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15.6" x14ac:dyDescent="0.3">
      <c r="A57" s="18" t="s">
        <v>79</v>
      </c>
    </row>
  </sheetData>
  <mergeCells count="6">
    <mergeCell ref="B2:H2"/>
    <mergeCell ref="C10:D10"/>
    <mergeCell ref="E10:F10"/>
    <mergeCell ref="G10:H10"/>
    <mergeCell ref="K10:L10"/>
    <mergeCell ref="I10:J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24" workbookViewId="0">
      <selection activeCell="O33" sqref="O33"/>
    </sheetView>
  </sheetViews>
  <sheetFormatPr defaultColWidth="8.77734375" defaultRowHeight="14.4" x14ac:dyDescent="0.3"/>
  <cols>
    <col min="1" max="1" width="5.21875" style="96" customWidth="1"/>
    <col min="2" max="2" width="31.5546875" style="96" customWidth="1"/>
    <col min="3" max="3" width="11.44140625" style="96" bestFit="1" customWidth="1"/>
    <col min="4" max="4" width="14.21875" style="96" bestFit="1" customWidth="1"/>
    <col min="5" max="5" width="11.21875" style="96" bestFit="1" customWidth="1"/>
    <col min="6" max="6" width="14" style="96" bestFit="1" customWidth="1"/>
    <col min="7" max="7" width="11.21875" style="96" bestFit="1" customWidth="1"/>
    <col min="8" max="8" width="14.5546875" style="96" customWidth="1"/>
    <col min="9" max="9" width="8.77734375" style="96"/>
    <col min="10" max="10" width="12.44140625" style="96" customWidth="1"/>
    <col min="11" max="11" width="11.44140625" style="96" bestFit="1" customWidth="1"/>
    <col min="12" max="12" width="14.21875" style="96" bestFit="1" customWidth="1"/>
    <col min="13" max="16384" width="8.77734375" style="96"/>
  </cols>
  <sheetData>
    <row r="1" spans="1:12" ht="15" thickBot="1" x14ac:dyDescent="0.35"/>
    <row r="2" spans="1:12" ht="18" x14ac:dyDescent="0.3">
      <c r="B2" s="687" t="s">
        <v>120</v>
      </c>
      <c r="C2" s="687"/>
      <c r="D2" s="687"/>
      <c r="E2" s="687"/>
      <c r="F2" s="687"/>
      <c r="G2" s="687"/>
      <c r="H2" s="687"/>
      <c r="I2" s="198"/>
      <c r="J2" s="198"/>
      <c r="K2" s="198"/>
      <c r="L2" s="199"/>
    </row>
    <row r="3" spans="1:12" x14ac:dyDescent="0.3">
      <c r="B3" s="200" t="s">
        <v>0</v>
      </c>
      <c r="C3" s="201"/>
      <c r="D3" s="201"/>
      <c r="E3" s="201"/>
      <c r="F3" s="201"/>
      <c r="G3" s="201"/>
      <c r="H3" s="201"/>
      <c r="I3" s="201"/>
      <c r="J3" s="201"/>
      <c r="K3" s="201"/>
      <c r="L3" s="202"/>
    </row>
    <row r="4" spans="1:12" x14ac:dyDescent="0.3">
      <c r="B4" s="200" t="s">
        <v>1</v>
      </c>
      <c r="C4" s="201"/>
      <c r="D4" s="201"/>
      <c r="E4" s="201"/>
      <c r="F4" s="201"/>
      <c r="G4" s="201"/>
      <c r="H4" s="201"/>
      <c r="I4" s="201"/>
      <c r="J4" s="201"/>
      <c r="K4" s="201"/>
      <c r="L4" s="202"/>
    </row>
    <row r="5" spans="1:12" x14ac:dyDescent="0.3">
      <c r="B5" s="200" t="s">
        <v>2</v>
      </c>
      <c r="C5" s="201"/>
      <c r="D5" s="201"/>
      <c r="E5" s="201"/>
      <c r="F5" s="201"/>
      <c r="G5" s="201"/>
      <c r="H5" s="201"/>
      <c r="I5" s="201"/>
      <c r="J5" s="201"/>
      <c r="K5" s="201"/>
      <c r="L5" s="202"/>
    </row>
    <row r="6" spans="1:12" x14ac:dyDescent="0.3">
      <c r="B6" s="688" t="s">
        <v>121</v>
      </c>
      <c r="C6" s="688"/>
      <c r="D6" s="688"/>
      <c r="E6" s="688"/>
      <c r="F6" s="688"/>
      <c r="G6" s="688"/>
      <c r="H6" s="201"/>
      <c r="I6" s="201"/>
      <c r="J6" s="201"/>
      <c r="K6" s="201"/>
      <c r="L6" s="202"/>
    </row>
    <row r="7" spans="1:12" x14ac:dyDescent="0.3">
      <c r="B7" s="688" t="s">
        <v>122</v>
      </c>
      <c r="C7" s="688"/>
      <c r="D7" s="688"/>
      <c r="E7" s="688"/>
      <c r="F7" s="688"/>
      <c r="G7" s="201"/>
      <c r="H7" s="201"/>
      <c r="I7" s="201"/>
      <c r="J7" s="201"/>
      <c r="K7" s="201"/>
      <c r="L7" s="202"/>
    </row>
    <row r="8" spans="1:12" ht="15" thickBot="1" x14ac:dyDescent="0.35">
      <c r="B8" s="203" t="s">
        <v>123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</row>
    <row r="9" spans="1:12" ht="15" thickBot="1" x14ac:dyDescent="0.35">
      <c r="B9" s="206" t="s">
        <v>27</v>
      </c>
      <c r="C9" s="206"/>
      <c r="D9" s="206"/>
      <c r="E9" s="206"/>
      <c r="F9" s="207"/>
      <c r="G9" s="207"/>
      <c r="H9" s="208"/>
      <c r="I9" s="209"/>
      <c r="J9" s="209"/>
      <c r="K9" s="209"/>
      <c r="L9" s="210"/>
    </row>
    <row r="10" spans="1:12" ht="38.25" customHeight="1" thickBot="1" x14ac:dyDescent="0.35">
      <c r="B10" s="689" t="s">
        <v>26</v>
      </c>
      <c r="C10" s="691" t="s">
        <v>124</v>
      </c>
      <c r="D10" s="692"/>
      <c r="E10" s="693" t="s">
        <v>125</v>
      </c>
      <c r="F10" s="694"/>
      <c r="G10" s="695" t="s">
        <v>126</v>
      </c>
      <c r="H10" s="696"/>
      <c r="I10" s="683" t="s">
        <v>31</v>
      </c>
      <c r="J10" s="684"/>
      <c r="K10" s="683" t="s">
        <v>32</v>
      </c>
      <c r="L10" s="684"/>
    </row>
    <row r="11" spans="1:12" ht="15" thickBot="1" x14ac:dyDescent="0.35">
      <c r="B11" s="690"/>
      <c r="C11" s="211" t="s">
        <v>6</v>
      </c>
      <c r="D11" s="211" t="s">
        <v>5</v>
      </c>
      <c r="E11" s="212" t="s">
        <v>6</v>
      </c>
      <c r="F11" s="213" t="s">
        <v>5</v>
      </c>
      <c r="G11" s="214" t="s">
        <v>7</v>
      </c>
      <c r="H11" s="214" t="s">
        <v>5</v>
      </c>
      <c r="I11" s="212" t="s">
        <v>6</v>
      </c>
      <c r="J11" s="212" t="s">
        <v>5</v>
      </c>
      <c r="K11" s="212" t="s">
        <v>6</v>
      </c>
      <c r="L11" s="212" t="s">
        <v>5</v>
      </c>
    </row>
    <row r="12" spans="1:12" ht="15" thickBot="1" x14ac:dyDescent="0.35">
      <c r="A12" s="96">
        <v>1</v>
      </c>
      <c r="B12" s="216" t="s">
        <v>14</v>
      </c>
      <c r="C12" s="251"/>
      <c r="D12" s="251"/>
      <c r="E12" s="251"/>
      <c r="F12" s="251"/>
      <c r="G12" s="252"/>
      <c r="H12" s="251"/>
      <c r="I12" s="286">
        <f>E12+G12</f>
        <v>0</v>
      </c>
      <c r="J12" s="286">
        <f>F12+H12</f>
        <v>0</v>
      </c>
      <c r="K12" s="286">
        <f>C12+I12</f>
        <v>0</v>
      </c>
      <c r="L12" s="286">
        <f>D12+J12</f>
        <v>0</v>
      </c>
    </row>
    <row r="13" spans="1:12" ht="15" thickBot="1" x14ac:dyDescent="0.35">
      <c r="A13" s="96">
        <v>2</v>
      </c>
      <c r="B13" s="216" t="s">
        <v>50</v>
      </c>
      <c r="C13" s="251"/>
      <c r="D13" s="251"/>
      <c r="E13" s="251"/>
      <c r="F13" s="251"/>
      <c r="G13" s="252"/>
      <c r="H13" s="251"/>
      <c r="I13" s="286">
        <f t="shared" ref="I13:I29" si="0">E13+G13</f>
        <v>0</v>
      </c>
      <c r="J13" s="286">
        <f t="shared" ref="J13:J30" si="1">F13+H13</f>
        <v>0</v>
      </c>
      <c r="K13" s="286">
        <f t="shared" ref="K13:K30" si="2">C13+I13</f>
        <v>0</v>
      </c>
      <c r="L13" s="286">
        <f t="shared" ref="L13:L30" si="3">D13+J13</f>
        <v>0</v>
      </c>
    </row>
    <row r="14" spans="1:12" ht="15" thickBot="1" x14ac:dyDescent="0.35">
      <c r="A14" s="96">
        <v>3</v>
      </c>
      <c r="B14" s="216" t="s">
        <v>51</v>
      </c>
      <c r="C14" s="251"/>
      <c r="D14" s="251"/>
      <c r="E14" s="251"/>
      <c r="F14" s="251"/>
      <c r="G14" s="252"/>
      <c r="H14" s="251"/>
      <c r="I14" s="286">
        <f t="shared" si="0"/>
        <v>0</v>
      </c>
      <c r="J14" s="286">
        <f t="shared" si="1"/>
        <v>0</v>
      </c>
      <c r="K14" s="286">
        <f t="shared" si="2"/>
        <v>0</v>
      </c>
      <c r="L14" s="286">
        <f t="shared" si="3"/>
        <v>0</v>
      </c>
    </row>
    <row r="15" spans="1:12" ht="15" thickBot="1" x14ac:dyDescent="0.35">
      <c r="A15" s="96">
        <v>4</v>
      </c>
      <c r="B15" s="216" t="s">
        <v>25</v>
      </c>
      <c r="C15" s="251"/>
      <c r="D15" s="251"/>
      <c r="E15" s="251"/>
      <c r="F15" s="251"/>
      <c r="G15" s="252"/>
      <c r="H15" s="251"/>
      <c r="I15" s="286">
        <f t="shared" si="0"/>
        <v>0</v>
      </c>
      <c r="J15" s="286">
        <f t="shared" si="1"/>
        <v>0</v>
      </c>
      <c r="K15" s="286">
        <f t="shared" si="2"/>
        <v>0</v>
      </c>
      <c r="L15" s="286">
        <f t="shared" si="3"/>
        <v>0</v>
      </c>
    </row>
    <row r="16" spans="1:12" ht="15" thickBot="1" x14ac:dyDescent="0.35">
      <c r="A16" s="96">
        <v>5</v>
      </c>
      <c r="B16" s="216" t="s">
        <v>24</v>
      </c>
      <c r="C16" s="251">
        <v>36000</v>
      </c>
      <c r="D16" s="251">
        <v>8640000</v>
      </c>
      <c r="E16" s="251"/>
      <c r="F16" s="251"/>
      <c r="G16" s="252"/>
      <c r="H16" s="251"/>
      <c r="I16" s="286">
        <f t="shared" si="0"/>
        <v>0</v>
      </c>
      <c r="J16" s="286">
        <f t="shared" si="1"/>
        <v>0</v>
      </c>
      <c r="K16" s="286">
        <f t="shared" si="2"/>
        <v>36000</v>
      </c>
      <c r="L16" s="286">
        <f t="shared" ref="L16:L20" si="4">K16*240</f>
        <v>8640000</v>
      </c>
    </row>
    <row r="17" spans="1:14" ht="15" thickBot="1" x14ac:dyDescent="0.35">
      <c r="A17" s="96">
        <v>6</v>
      </c>
      <c r="B17" s="216" t="s">
        <v>23</v>
      </c>
      <c r="C17" s="251">
        <v>0</v>
      </c>
      <c r="D17" s="251">
        <v>0</v>
      </c>
      <c r="E17" s="251"/>
      <c r="F17" s="251"/>
      <c r="G17" s="252"/>
      <c r="H17" s="251"/>
      <c r="I17" s="286">
        <f t="shared" si="0"/>
        <v>0</v>
      </c>
      <c r="J17" s="286">
        <f t="shared" si="1"/>
        <v>0</v>
      </c>
      <c r="K17" s="286"/>
      <c r="L17" s="286">
        <f t="shared" si="4"/>
        <v>0</v>
      </c>
    </row>
    <row r="18" spans="1:14" ht="15" thickBot="1" x14ac:dyDescent="0.35">
      <c r="A18" s="96">
        <v>7</v>
      </c>
      <c r="B18" s="216" t="s">
        <v>22</v>
      </c>
      <c r="C18" s="251">
        <v>0</v>
      </c>
      <c r="D18" s="251">
        <v>0</v>
      </c>
      <c r="E18" s="251"/>
      <c r="F18" s="251"/>
      <c r="G18" s="252"/>
      <c r="H18" s="251"/>
      <c r="I18" s="286">
        <f t="shared" si="0"/>
        <v>0</v>
      </c>
      <c r="J18" s="286">
        <f t="shared" si="1"/>
        <v>0</v>
      </c>
      <c r="K18" s="286"/>
      <c r="L18" s="286">
        <f t="shared" si="4"/>
        <v>0</v>
      </c>
    </row>
    <row r="19" spans="1:14" ht="15" thickBot="1" x14ac:dyDescent="0.35">
      <c r="A19" s="96">
        <v>8</v>
      </c>
      <c r="B19" s="216" t="s">
        <v>21</v>
      </c>
      <c r="C19" s="251">
        <v>15000</v>
      </c>
      <c r="D19" s="251">
        <v>3600000</v>
      </c>
      <c r="E19" s="251"/>
      <c r="F19" s="251"/>
      <c r="G19" s="252"/>
      <c r="H19" s="251"/>
      <c r="I19" s="286">
        <f t="shared" si="0"/>
        <v>0</v>
      </c>
      <c r="J19" s="286">
        <f t="shared" si="1"/>
        <v>0</v>
      </c>
      <c r="K19" s="286">
        <f t="shared" si="2"/>
        <v>15000</v>
      </c>
      <c r="L19" s="286">
        <f t="shared" si="4"/>
        <v>3600000</v>
      </c>
    </row>
    <row r="20" spans="1:14" ht="15" thickBot="1" x14ac:dyDescent="0.35">
      <c r="A20" s="96">
        <v>9</v>
      </c>
      <c r="B20" s="216" t="s">
        <v>20</v>
      </c>
      <c r="C20" s="251"/>
      <c r="D20" s="251"/>
      <c r="E20" s="251"/>
      <c r="F20" s="251"/>
      <c r="G20" s="420"/>
      <c r="H20" s="251"/>
      <c r="I20" s="286"/>
      <c r="J20" s="286"/>
      <c r="K20" s="286">
        <f t="shared" si="2"/>
        <v>0</v>
      </c>
      <c r="L20" s="286">
        <f t="shared" si="4"/>
        <v>0</v>
      </c>
    </row>
    <row r="21" spans="1:14" ht="15" thickBot="1" x14ac:dyDescent="0.35">
      <c r="A21" s="96">
        <v>10</v>
      </c>
      <c r="B21" s="216" t="s">
        <v>19</v>
      </c>
      <c r="C21" s="251">
        <v>87100</v>
      </c>
      <c r="D21" s="251">
        <v>20904000</v>
      </c>
      <c r="E21" s="251">
        <f>I21/2</f>
        <v>27350</v>
      </c>
      <c r="F21" s="251">
        <f>E21*240</f>
        <v>6564000</v>
      </c>
      <c r="G21" s="420">
        <f>I21/2</f>
        <v>27350</v>
      </c>
      <c r="H21" s="251">
        <f>G21*240</f>
        <v>6564000</v>
      </c>
      <c r="I21" s="286">
        <v>54700</v>
      </c>
      <c r="J21" s="286">
        <f>I21*240</f>
        <v>13128000</v>
      </c>
      <c r="K21" s="286">
        <f>C21+I21</f>
        <v>141800</v>
      </c>
      <c r="L21" s="286">
        <f>K21*240</f>
        <v>34032000</v>
      </c>
    </row>
    <row r="22" spans="1:14" ht="15" thickBot="1" x14ac:dyDescent="0.35">
      <c r="A22" s="96">
        <v>11</v>
      </c>
      <c r="B22" s="216" t="s">
        <v>18</v>
      </c>
      <c r="C22" s="251">
        <v>0</v>
      </c>
      <c r="D22" s="251">
        <v>0</v>
      </c>
      <c r="E22" s="251">
        <v>0</v>
      </c>
      <c r="F22" s="251">
        <f t="shared" ref="F22:F30" si="5">E22*240</f>
        <v>0</v>
      </c>
      <c r="G22" s="252">
        <v>0</v>
      </c>
      <c r="H22" s="251">
        <f t="shared" ref="H22:H30" si="6">G22*240</f>
        <v>0</v>
      </c>
      <c r="I22" s="286">
        <f t="shared" si="0"/>
        <v>0</v>
      </c>
      <c r="J22" s="286">
        <f t="shared" si="1"/>
        <v>0</v>
      </c>
      <c r="K22" s="286">
        <f t="shared" si="2"/>
        <v>0</v>
      </c>
      <c r="L22" s="286">
        <f t="shared" si="3"/>
        <v>0</v>
      </c>
    </row>
    <row r="23" spans="1:14" ht="14.55" customHeight="1" x14ac:dyDescent="0.3">
      <c r="A23" s="96">
        <v>12</v>
      </c>
      <c r="B23" s="14" t="s">
        <v>55</v>
      </c>
      <c r="C23" s="251"/>
      <c r="D23" s="251"/>
      <c r="E23" s="251"/>
      <c r="F23" s="251">
        <f t="shared" si="5"/>
        <v>0</v>
      </c>
      <c r="G23" s="252"/>
      <c r="H23" s="251">
        <f t="shared" si="6"/>
        <v>0</v>
      </c>
      <c r="I23" s="286"/>
      <c r="J23" s="286"/>
      <c r="K23" s="286"/>
      <c r="L23" s="286">
        <f t="shared" si="3"/>
        <v>0</v>
      </c>
    </row>
    <row r="24" spans="1:14" ht="14.55" customHeight="1" x14ac:dyDescent="0.3">
      <c r="A24" s="96">
        <v>13</v>
      </c>
      <c r="B24" s="14" t="s">
        <v>56</v>
      </c>
      <c r="C24" s="251">
        <v>0</v>
      </c>
      <c r="D24" s="251">
        <v>0</v>
      </c>
      <c r="E24" s="251">
        <v>0</v>
      </c>
      <c r="F24" s="251">
        <f t="shared" si="5"/>
        <v>0</v>
      </c>
      <c r="G24" s="252">
        <v>0</v>
      </c>
      <c r="H24" s="251">
        <f t="shared" si="6"/>
        <v>0</v>
      </c>
      <c r="I24" s="286">
        <f t="shared" si="0"/>
        <v>0</v>
      </c>
      <c r="J24" s="286">
        <f t="shared" si="1"/>
        <v>0</v>
      </c>
      <c r="K24" s="286">
        <f t="shared" si="2"/>
        <v>0</v>
      </c>
      <c r="L24" s="286">
        <f t="shared" si="3"/>
        <v>0</v>
      </c>
    </row>
    <row r="25" spans="1:14" ht="14.55" customHeight="1" x14ac:dyDescent="0.3">
      <c r="A25" s="268">
        <v>14</v>
      </c>
      <c r="B25" s="14" t="s">
        <v>57</v>
      </c>
      <c r="C25" s="251">
        <v>0</v>
      </c>
      <c r="D25" s="251">
        <v>0</v>
      </c>
      <c r="E25" s="251">
        <v>0</v>
      </c>
      <c r="F25" s="251">
        <f t="shared" si="5"/>
        <v>0</v>
      </c>
      <c r="G25" s="252">
        <v>0</v>
      </c>
      <c r="H25" s="251">
        <f t="shared" si="6"/>
        <v>0</v>
      </c>
      <c r="I25" s="286">
        <f t="shared" si="0"/>
        <v>0</v>
      </c>
      <c r="J25" s="286">
        <f t="shared" si="1"/>
        <v>0</v>
      </c>
      <c r="K25" s="286">
        <f t="shared" si="2"/>
        <v>0</v>
      </c>
      <c r="L25" s="286">
        <f t="shared" si="3"/>
        <v>0</v>
      </c>
    </row>
    <row r="26" spans="1:14" ht="14.55" customHeight="1" x14ac:dyDescent="0.3">
      <c r="A26" s="268">
        <v>15</v>
      </c>
      <c r="B26" s="14" t="s">
        <v>12</v>
      </c>
      <c r="C26" s="251">
        <v>0</v>
      </c>
      <c r="D26" s="251">
        <v>0</v>
      </c>
      <c r="E26" s="251">
        <v>0</v>
      </c>
      <c r="F26" s="251">
        <f t="shared" si="5"/>
        <v>0</v>
      </c>
      <c r="G26" s="252">
        <v>0</v>
      </c>
      <c r="H26" s="251">
        <f t="shared" si="6"/>
        <v>0</v>
      </c>
      <c r="I26" s="286">
        <f t="shared" si="0"/>
        <v>0</v>
      </c>
      <c r="J26" s="286">
        <f t="shared" si="1"/>
        <v>0</v>
      </c>
      <c r="K26" s="286">
        <f t="shared" si="2"/>
        <v>0</v>
      </c>
      <c r="L26" s="286">
        <f t="shared" si="3"/>
        <v>0</v>
      </c>
    </row>
    <row r="27" spans="1:14" ht="14.55" customHeight="1" x14ac:dyDescent="0.3">
      <c r="A27" s="268">
        <v>16</v>
      </c>
      <c r="B27" s="25" t="s">
        <v>133</v>
      </c>
      <c r="C27" s="251">
        <v>0</v>
      </c>
      <c r="D27" s="251">
        <v>0</v>
      </c>
      <c r="E27" s="251">
        <v>0</v>
      </c>
      <c r="F27" s="251">
        <f t="shared" si="5"/>
        <v>0</v>
      </c>
      <c r="G27" s="252">
        <v>0</v>
      </c>
      <c r="H27" s="251">
        <f t="shared" si="6"/>
        <v>0</v>
      </c>
      <c r="I27" s="286">
        <f>E27+G27</f>
        <v>0</v>
      </c>
      <c r="J27" s="286">
        <f>F27+H27</f>
        <v>0</v>
      </c>
      <c r="K27" s="286">
        <f>C27+I27</f>
        <v>0</v>
      </c>
      <c r="L27" s="286">
        <f>D27+J27</f>
        <v>0</v>
      </c>
    </row>
    <row r="28" spans="1:14" x14ac:dyDescent="0.3">
      <c r="A28" s="268">
        <v>17</v>
      </c>
      <c r="B28" s="140" t="s">
        <v>91</v>
      </c>
      <c r="C28" s="15">
        <v>0</v>
      </c>
      <c r="D28" s="190">
        <v>0</v>
      </c>
      <c r="E28" s="5">
        <v>0</v>
      </c>
      <c r="F28" s="251">
        <f t="shared" si="5"/>
        <v>0</v>
      </c>
      <c r="G28" s="6">
        <v>0</v>
      </c>
      <c r="H28" s="251">
        <f t="shared" si="6"/>
        <v>0</v>
      </c>
      <c r="I28" s="286">
        <f t="shared" si="0"/>
        <v>0</v>
      </c>
      <c r="J28" s="286">
        <f t="shared" si="1"/>
        <v>0</v>
      </c>
      <c r="K28" s="286">
        <f t="shared" si="2"/>
        <v>0</v>
      </c>
      <c r="L28" s="286">
        <f t="shared" si="3"/>
        <v>0</v>
      </c>
    </row>
    <row r="29" spans="1:14" ht="14.55" customHeight="1" x14ac:dyDescent="0.3">
      <c r="A29" s="268">
        <v>18</v>
      </c>
      <c r="B29" s="25" t="s">
        <v>17</v>
      </c>
      <c r="C29" s="251"/>
      <c r="D29" s="251"/>
      <c r="E29" s="251"/>
      <c r="F29" s="251">
        <f t="shared" si="5"/>
        <v>0</v>
      </c>
      <c r="G29" s="252"/>
      <c r="H29" s="251">
        <f t="shared" si="6"/>
        <v>0</v>
      </c>
      <c r="I29" s="286">
        <f t="shared" si="0"/>
        <v>0</v>
      </c>
      <c r="J29" s="286">
        <f t="shared" si="1"/>
        <v>0</v>
      </c>
      <c r="K29" s="286">
        <f t="shared" si="2"/>
        <v>0</v>
      </c>
      <c r="L29" s="286">
        <f t="shared" si="3"/>
        <v>0</v>
      </c>
    </row>
    <row r="30" spans="1:14" ht="14.55" customHeight="1" x14ac:dyDescent="0.3">
      <c r="A30" s="268">
        <v>19</v>
      </c>
      <c r="B30" s="25" t="s">
        <v>11</v>
      </c>
      <c r="C30" s="251"/>
      <c r="D30" s="251"/>
      <c r="E30" s="251">
        <f>I30/2</f>
        <v>3282</v>
      </c>
      <c r="F30" s="251">
        <f t="shared" si="5"/>
        <v>787680</v>
      </c>
      <c r="G30" s="420">
        <f>I30/2</f>
        <v>3282</v>
      </c>
      <c r="H30" s="251">
        <f t="shared" si="6"/>
        <v>787680</v>
      </c>
      <c r="I30" s="286">
        <f>54700*12/100</f>
        <v>6564</v>
      </c>
      <c r="J30" s="286">
        <f t="shared" si="1"/>
        <v>1575360</v>
      </c>
      <c r="K30" s="286">
        <f t="shared" si="2"/>
        <v>6564</v>
      </c>
      <c r="L30" s="286">
        <f t="shared" si="3"/>
        <v>1575360</v>
      </c>
    </row>
    <row r="31" spans="1:14" x14ac:dyDescent="0.3">
      <c r="A31" s="268"/>
      <c r="B31" s="387" t="s">
        <v>9</v>
      </c>
      <c r="C31" s="388">
        <f>MROUND(SUM(C12:C30),100)</f>
        <v>138100</v>
      </c>
      <c r="D31" s="388">
        <f t="shared" ref="D31:L31" si="7">MROUND(SUM(D12:D30),100)</f>
        <v>33144000</v>
      </c>
      <c r="E31" s="388">
        <f t="shared" si="7"/>
        <v>30600</v>
      </c>
      <c r="F31" s="388">
        <f t="shared" si="7"/>
        <v>7351700</v>
      </c>
      <c r="G31" s="388">
        <f t="shared" si="7"/>
        <v>30600</v>
      </c>
      <c r="H31" s="388">
        <f t="shared" si="7"/>
        <v>7351700</v>
      </c>
      <c r="I31" s="388">
        <f t="shared" si="7"/>
        <v>61300</v>
      </c>
      <c r="J31" s="388">
        <f t="shared" si="7"/>
        <v>14703400</v>
      </c>
      <c r="K31" s="388">
        <f t="shared" si="7"/>
        <v>199400</v>
      </c>
      <c r="L31" s="388">
        <f t="shared" si="7"/>
        <v>47847400</v>
      </c>
      <c r="N31" s="144"/>
    </row>
    <row r="32" spans="1:14" ht="15.6" x14ac:dyDescent="0.3">
      <c r="A32" s="118"/>
      <c r="B32" s="106" t="s">
        <v>16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3"/>
    </row>
    <row r="33" spans="1:16" ht="14.55" customHeight="1" x14ac:dyDescent="0.3">
      <c r="A33" s="96">
        <v>1</v>
      </c>
      <c r="B33" s="25" t="s">
        <v>15</v>
      </c>
      <c r="C33" s="251"/>
      <c r="D33" s="251"/>
      <c r="E33" s="251"/>
      <c r="F33" s="251"/>
      <c r="G33" s="252"/>
      <c r="H33" s="251"/>
      <c r="I33" s="286">
        <f t="shared" ref="I33:I39" si="8">E33+G33</f>
        <v>0</v>
      </c>
      <c r="J33" s="286">
        <f t="shared" ref="J33:J39" si="9">F33+H33</f>
        <v>0</v>
      </c>
      <c r="K33" s="286">
        <f t="shared" ref="K33:K41" si="10">C33+I33</f>
        <v>0</v>
      </c>
      <c r="L33" s="286">
        <f t="shared" ref="L33:L42" si="11">D33+J33</f>
        <v>0</v>
      </c>
    </row>
    <row r="34" spans="1:16" ht="14.55" customHeight="1" x14ac:dyDescent="0.3">
      <c r="A34" s="96">
        <v>2</v>
      </c>
      <c r="B34" s="25" t="s">
        <v>14</v>
      </c>
      <c r="C34" s="251"/>
      <c r="D34" s="251"/>
      <c r="E34" s="251"/>
      <c r="F34" s="251"/>
      <c r="G34" s="252"/>
      <c r="H34" s="251"/>
      <c r="I34" s="286">
        <f t="shared" si="8"/>
        <v>0</v>
      </c>
      <c r="J34" s="286">
        <f t="shared" si="9"/>
        <v>0</v>
      </c>
      <c r="K34" s="286">
        <f t="shared" si="10"/>
        <v>0</v>
      </c>
      <c r="L34" s="286">
        <f t="shared" si="11"/>
        <v>0</v>
      </c>
    </row>
    <row r="35" spans="1:16" ht="14.55" customHeight="1" x14ac:dyDescent="0.3">
      <c r="A35" s="96">
        <v>3</v>
      </c>
      <c r="B35" s="25" t="s">
        <v>13</v>
      </c>
      <c r="C35" s="251"/>
      <c r="D35" s="251"/>
      <c r="E35" s="251"/>
      <c r="F35" s="251"/>
      <c r="G35" s="252"/>
      <c r="H35" s="251"/>
      <c r="I35" s="286">
        <f t="shared" si="8"/>
        <v>0</v>
      </c>
      <c r="J35" s="286">
        <f t="shared" si="9"/>
        <v>0</v>
      </c>
      <c r="K35" s="286">
        <f t="shared" si="10"/>
        <v>0</v>
      </c>
      <c r="L35" s="286">
        <f t="shared" si="11"/>
        <v>0</v>
      </c>
    </row>
    <row r="36" spans="1:16" ht="14.55" customHeight="1" x14ac:dyDescent="0.3">
      <c r="A36" s="96">
        <v>4</v>
      </c>
      <c r="B36" s="25" t="s">
        <v>94</v>
      </c>
      <c r="C36" s="251"/>
      <c r="D36" s="251"/>
      <c r="E36" s="251"/>
      <c r="F36" s="251"/>
      <c r="G36" s="252"/>
      <c r="H36" s="251"/>
      <c r="I36" s="286">
        <f t="shared" si="8"/>
        <v>0</v>
      </c>
      <c r="J36" s="286">
        <f t="shared" si="9"/>
        <v>0</v>
      </c>
      <c r="K36" s="286">
        <f t="shared" si="10"/>
        <v>0</v>
      </c>
      <c r="L36" s="286">
        <f t="shared" si="11"/>
        <v>0</v>
      </c>
      <c r="P36" s="96" t="s">
        <v>95</v>
      </c>
    </row>
    <row r="37" spans="1:16" ht="14.55" customHeight="1" x14ac:dyDescent="0.3">
      <c r="A37" s="96">
        <v>5</v>
      </c>
      <c r="B37" s="25" t="s">
        <v>76</v>
      </c>
      <c r="C37" s="251"/>
      <c r="D37" s="251"/>
      <c r="E37" s="251"/>
      <c r="F37" s="251"/>
      <c r="G37" s="252"/>
      <c r="H37" s="251"/>
      <c r="I37" s="286">
        <f t="shared" si="8"/>
        <v>0</v>
      </c>
      <c r="J37" s="286">
        <f t="shared" si="9"/>
        <v>0</v>
      </c>
      <c r="K37" s="286">
        <f t="shared" si="10"/>
        <v>0</v>
      </c>
      <c r="L37" s="286">
        <f t="shared" si="11"/>
        <v>0</v>
      </c>
    </row>
    <row r="38" spans="1:16" ht="14.55" customHeight="1" x14ac:dyDescent="0.3">
      <c r="A38" s="96">
        <v>6</v>
      </c>
      <c r="B38" s="25" t="s">
        <v>12</v>
      </c>
      <c r="C38" s="251"/>
      <c r="D38" s="251"/>
      <c r="E38" s="251"/>
      <c r="F38" s="251"/>
      <c r="G38" s="252"/>
      <c r="H38" s="251"/>
      <c r="I38" s="286">
        <f t="shared" si="8"/>
        <v>0</v>
      </c>
      <c r="J38" s="286">
        <f t="shared" si="9"/>
        <v>0</v>
      </c>
      <c r="K38" s="286">
        <f t="shared" si="10"/>
        <v>0</v>
      </c>
      <c r="L38" s="286">
        <f t="shared" si="11"/>
        <v>0</v>
      </c>
    </row>
    <row r="39" spans="1:16" ht="14.55" customHeight="1" x14ac:dyDescent="0.3">
      <c r="A39" s="96">
        <v>7</v>
      </c>
      <c r="B39" s="25" t="s">
        <v>11</v>
      </c>
      <c r="C39" s="251"/>
      <c r="D39" s="251"/>
      <c r="E39" s="251"/>
      <c r="F39" s="251"/>
      <c r="G39" s="252"/>
      <c r="H39" s="251"/>
      <c r="I39" s="286">
        <f t="shared" si="8"/>
        <v>0</v>
      </c>
      <c r="J39" s="286">
        <f t="shared" si="9"/>
        <v>0</v>
      </c>
      <c r="K39" s="286">
        <f t="shared" si="10"/>
        <v>0</v>
      </c>
      <c r="L39" s="286">
        <f t="shared" si="11"/>
        <v>0</v>
      </c>
    </row>
    <row r="40" spans="1:16" x14ac:dyDescent="0.3">
      <c r="A40" s="118"/>
      <c r="B40" s="107" t="s">
        <v>96</v>
      </c>
      <c r="C40" s="134">
        <f>SUM(C33:C39)</f>
        <v>0</v>
      </c>
      <c r="D40" s="134">
        <f t="shared" ref="D40:J40" si="12">SUM(D33:D39)</f>
        <v>0</v>
      </c>
      <c r="E40" s="134">
        <f t="shared" si="12"/>
        <v>0</v>
      </c>
      <c r="F40" s="134">
        <f t="shared" si="12"/>
        <v>0</v>
      </c>
      <c r="G40" s="134">
        <f t="shared" si="12"/>
        <v>0</v>
      </c>
      <c r="H40" s="134">
        <f t="shared" si="12"/>
        <v>0</v>
      </c>
      <c r="I40" s="134">
        <f t="shared" si="12"/>
        <v>0</v>
      </c>
      <c r="J40" s="134">
        <f t="shared" si="12"/>
        <v>0</v>
      </c>
      <c r="K40" s="286">
        <f t="shared" si="10"/>
        <v>0</v>
      </c>
      <c r="L40" s="286">
        <f t="shared" si="11"/>
        <v>0</v>
      </c>
    </row>
    <row r="41" spans="1:16" ht="14.55" customHeight="1" x14ac:dyDescent="0.3">
      <c r="B41" s="25" t="s">
        <v>10</v>
      </c>
      <c r="C41" s="251">
        <v>36000</v>
      </c>
      <c r="D41" s="251">
        <f>C41*240</f>
        <v>8640000</v>
      </c>
      <c r="E41" s="251"/>
      <c r="F41" s="251"/>
      <c r="G41" s="252"/>
      <c r="H41" s="251"/>
      <c r="I41" s="251"/>
      <c r="J41" s="251"/>
      <c r="K41" s="286">
        <f t="shared" si="10"/>
        <v>36000</v>
      </c>
      <c r="L41" s="286">
        <f t="shared" si="11"/>
        <v>8640000</v>
      </c>
      <c r="N41" s="96" t="s">
        <v>97</v>
      </c>
    </row>
    <row r="42" spans="1:16" x14ac:dyDescent="0.3">
      <c r="A42" s="270"/>
      <c r="B42" s="265" t="s">
        <v>153</v>
      </c>
      <c r="C42" s="395">
        <f>C41</f>
        <v>36000</v>
      </c>
      <c r="D42" s="395">
        <f>D41</f>
        <v>8640000</v>
      </c>
      <c r="E42" s="395">
        <f t="shared" ref="E42:K42" si="13">E41</f>
        <v>0</v>
      </c>
      <c r="F42" s="395">
        <f t="shared" si="13"/>
        <v>0</v>
      </c>
      <c r="G42" s="395">
        <f t="shared" si="13"/>
        <v>0</v>
      </c>
      <c r="H42" s="395">
        <f t="shared" si="13"/>
        <v>0</v>
      </c>
      <c r="I42" s="395">
        <f t="shared" si="13"/>
        <v>0</v>
      </c>
      <c r="J42" s="395">
        <f t="shared" si="13"/>
        <v>0</v>
      </c>
      <c r="K42" s="395">
        <f t="shared" si="13"/>
        <v>36000</v>
      </c>
      <c r="L42" s="395">
        <f t="shared" si="11"/>
        <v>8640000</v>
      </c>
    </row>
    <row r="43" spans="1:16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6" ht="16.2" thickBot="1" x14ac:dyDescent="0.35">
      <c r="A44" s="272"/>
      <c r="B44" s="273" t="s">
        <v>8</v>
      </c>
      <c r="C44" s="274">
        <f>C31+C40+C42</f>
        <v>174100</v>
      </c>
      <c r="D44" s="274">
        <f t="shared" ref="D44:L44" si="14">D31+D40+D42</f>
        <v>41784000</v>
      </c>
      <c r="E44" s="274">
        <f t="shared" si="14"/>
        <v>30600</v>
      </c>
      <c r="F44" s="274">
        <f t="shared" si="14"/>
        <v>7351700</v>
      </c>
      <c r="G44" s="274">
        <f t="shared" si="14"/>
        <v>30600</v>
      </c>
      <c r="H44" s="274">
        <f t="shared" si="14"/>
        <v>7351700</v>
      </c>
      <c r="I44" s="274">
        <f t="shared" si="14"/>
        <v>61300</v>
      </c>
      <c r="J44" s="274">
        <f t="shared" si="14"/>
        <v>14703400</v>
      </c>
      <c r="K44" s="274">
        <f t="shared" si="14"/>
        <v>235400</v>
      </c>
      <c r="L44" s="274">
        <f t="shared" si="14"/>
        <v>56487400</v>
      </c>
    </row>
    <row r="45" spans="1:16" x14ac:dyDescent="0.3">
      <c r="A45" s="97"/>
    </row>
    <row r="46" spans="1:16" x14ac:dyDescent="0.3"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87"/>
    </row>
    <row r="47" spans="1:16" x14ac:dyDescent="0.3"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87"/>
    </row>
    <row r="48" spans="1:16" x14ac:dyDescent="0.3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87"/>
    </row>
    <row r="49" spans="2:12" x14ac:dyDescent="0.3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87"/>
    </row>
    <row r="50" spans="2:12" x14ac:dyDescent="0.3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87"/>
    </row>
    <row r="51" spans="2:12" x14ac:dyDescent="0.3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87"/>
    </row>
    <row r="52" spans="2:12" x14ac:dyDescent="0.3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87"/>
    </row>
    <row r="53" spans="2:12" x14ac:dyDescent="0.3"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87"/>
    </row>
    <row r="54" spans="2:12" x14ac:dyDescent="0.3"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87"/>
    </row>
    <row r="55" spans="2:12" x14ac:dyDescent="0.3"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87"/>
    </row>
    <row r="56" spans="2:12" x14ac:dyDescent="0.3"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87"/>
    </row>
    <row r="57" spans="2:12" x14ac:dyDescent="0.3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87"/>
    </row>
    <row r="58" spans="2:12" x14ac:dyDescent="0.3"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87"/>
    </row>
    <row r="59" spans="2:12" x14ac:dyDescent="0.3"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87"/>
    </row>
    <row r="60" spans="2:12" x14ac:dyDescent="0.3"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87"/>
    </row>
    <row r="61" spans="2:12" x14ac:dyDescent="0.3"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87"/>
    </row>
    <row r="62" spans="2:12" x14ac:dyDescent="0.3"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87"/>
    </row>
    <row r="63" spans="2:12" x14ac:dyDescent="0.3"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87"/>
    </row>
    <row r="64" spans="2:12" x14ac:dyDescent="0.3"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87"/>
    </row>
    <row r="65" spans="2:12" x14ac:dyDescent="0.3"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87"/>
    </row>
    <row r="66" spans="2:12" x14ac:dyDescent="0.3"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87"/>
    </row>
    <row r="67" spans="2:12" x14ac:dyDescent="0.3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87"/>
    </row>
    <row r="68" spans="2:12" x14ac:dyDescent="0.3"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87"/>
    </row>
    <row r="69" spans="2:12" x14ac:dyDescent="0.3"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87"/>
    </row>
    <row r="70" spans="2:12" x14ac:dyDescent="0.3"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87"/>
    </row>
    <row r="71" spans="2:12" x14ac:dyDescent="0.3"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87"/>
    </row>
    <row r="72" spans="2:12" x14ac:dyDescent="0.3"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87"/>
    </row>
    <row r="73" spans="2:12" x14ac:dyDescent="0.3"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87"/>
    </row>
    <row r="74" spans="2:12" x14ac:dyDescent="0.3"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87"/>
    </row>
    <row r="75" spans="2:12" x14ac:dyDescent="0.3"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87"/>
    </row>
    <row r="76" spans="2:12" x14ac:dyDescent="0.3"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87"/>
    </row>
    <row r="77" spans="2:12" x14ac:dyDescent="0.3"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87"/>
    </row>
    <row r="78" spans="2:12" x14ac:dyDescent="0.3"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87"/>
    </row>
    <row r="79" spans="2:12" ht="15" thickBot="1" x14ac:dyDescent="0.35">
      <c r="B79" s="220"/>
    </row>
    <row r="80" spans="2:12" ht="15" thickBot="1" x14ac:dyDescent="0.35">
      <c r="B80" s="685" t="s">
        <v>16</v>
      </c>
      <c r="C80" s="679" t="s">
        <v>125</v>
      </c>
      <c r="D80" s="680"/>
      <c r="E80" s="679" t="s">
        <v>126</v>
      </c>
      <c r="F80" s="680"/>
      <c r="G80" s="679" t="s">
        <v>3</v>
      </c>
      <c r="H80" s="680"/>
    </row>
    <row r="81" spans="2:8" ht="15" thickBot="1" x14ac:dyDescent="0.35">
      <c r="B81" s="686"/>
      <c r="C81" s="212" t="s">
        <v>6</v>
      </c>
      <c r="D81" s="212" t="s">
        <v>5</v>
      </c>
      <c r="E81" s="212" t="s">
        <v>7</v>
      </c>
      <c r="F81" s="221" t="s">
        <v>5</v>
      </c>
      <c r="G81" s="221" t="s">
        <v>6</v>
      </c>
      <c r="H81" s="221" t="s">
        <v>5</v>
      </c>
    </row>
    <row r="82" spans="2:8" ht="15" thickBot="1" x14ac:dyDescent="0.35">
      <c r="B82" s="222" t="s">
        <v>15</v>
      </c>
      <c r="C82" s="223" t="s">
        <v>127</v>
      </c>
      <c r="D82" s="223" t="s">
        <v>127</v>
      </c>
      <c r="E82" s="223" t="s">
        <v>127</v>
      </c>
      <c r="F82" s="223" t="s">
        <v>127</v>
      </c>
      <c r="G82" s="223" t="s">
        <v>127</v>
      </c>
      <c r="H82" s="223" t="s">
        <v>127</v>
      </c>
    </row>
    <row r="83" spans="2:8" ht="15" thickBot="1" x14ac:dyDescent="0.35">
      <c r="B83" s="224" t="s">
        <v>14</v>
      </c>
      <c r="C83" s="208" t="s">
        <v>127</v>
      </c>
      <c r="D83" s="208" t="s">
        <v>127</v>
      </c>
      <c r="E83" s="208" t="s">
        <v>127</v>
      </c>
      <c r="F83" s="208" t="s">
        <v>127</v>
      </c>
      <c r="G83" s="208" t="s">
        <v>127</v>
      </c>
      <c r="H83" s="208" t="s">
        <v>127</v>
      </c>
    </row>
    <row r="84" spans="2:8" ht="15" thickBot="1" x14ac:dyDescent="0.35">
      <c r="B84" s="224" t="s">
        <v>13</v>
      </c>
      <c r="C84" s="208" t="s">
        <v>127</v>
      </c>
      <c r="D84" s="208" t="s">
        <v>127</v>
      </c>
      <c r="E84" s="208" t="s">
        <v>127</v>
      </c>
      <c r="F84" s="208" t="s">
        <v>127</v>
      </c>
      <c r="G84" s="208" t="s">
        <v>127</v>
      </c>
      <c r="H84" s="208" t="s">
        <v>127</v>
      </c>
    </row>
    <row r="85" spans="2:8" ht="15" thickBot="1" x14ac:dyDescent="0.35">
      <c r="B85" s="225" t="s">
        <v>12</v>
      </c>
      <c r="C85" s="208" t="s">
        <v>127</v>
      </c>
      <c r="D85" s="208" t="s">
        <v>127</v>
      </c>
      <c r="E85" s="208" t="s">
        <v>127</v>
      </c>
      <c r="F85" s="208" t="s">
        <v>127</v>
      </c>
      <c r="G85" s="208" t="s">
        <v>127</v>
      </c>
      <c r="H85" s="208"/>
    </row>
    <row r="86" spans="2:8" ht="15" thickBot="1" x14ac:dyDescent="0.35">
      <c r="B86" s="226" t="s">
        <v>11</v>
      </c>
      <c r="C86" s="210" t="s">
        <v>127</v>
      </c>
      <c r="D86" s="210" t="s">
        <v>127</v>
      </c>
      <c r="E86" s="210" t="s">
        <v>127</v>
      </c>
      <c r="F86" s="210" t="s">
        <v>127</v>
      </c>
      <c r="G86" s="210" t="s">
        <v>127</v>
      </c>
      <c r="H86" s="210"/>
    </row>
    <row r="87" spans="2:8" ht="15" thickBot="1" x14ac:dyDescent="0.35">
      <c r="B87" s="227" t="s">
        <v>9</v>
      </c>
      <c r="C87" s="223" t="s">
        <v>127</v>
      </c>
      <c r="D87" s="223" t="s">
        <v>127</v>
      </c>
      <c r="E87" s="223" t="s">
        <v>127</v>
      </c>
      <c r="F87" s="223" t="s">
        <v>127</v>
      </c>
      <c r="G87" s="223" t="s">
        <v>127</v>
      </c>
      <c r="H87" s="223" t="s">
        <v>127</v>
      </c>
    </row>
    <row r="88" spans="2:8" ht="15" thickBot="1" x14ac:dyDescent="0.35">
      <c r="B88" s="209"/>
      <c r="C88" s="209"/>
      <c r="D88" s="209"/>
      <c r="E88" s="209"/>
      <c r="F88" s="209"/>
      <c r="G88" s="209"/>
      <c r="H88" s="209"/>
    </row>
    <row r="89" spans="2:8" ht="15" thickBot="1" x14ac:dyDescent="0.35">
      <c r="B89" s="228" t="s">
        <v>10</v>
      </c>
      <c r="C89" s="679" t="s">
        <v>125</v>
      </c>
      <c r="D89" s="680"/>
      <c r="E89" s="679" t="s">
        <v>126</v>
      </c>
      <c r="F89" s="680"/>
      <c r="G89" s="679" t="s">
        <v>3</v>
      </c>
      <c r="H89" s="680"/>
    </row>
    <row r="90" spans="2:8" ht="15" thickBot="1" x14ac:dyDescent="0.35">
      <c r="B90" s="229" t="s">
        <v>4</v>
      </c>
      <c r="C90" s="212" t="s">
        <v>6</v>
      </c>
      <c r="D90" s="212" t="s">
        <v>5</v>
      </c>
      <c r="E90" s="212" t="s">
        <v>7</v>
      </c>
      <c r="F90" s="212" t="s">
        <v>5</v>
      </c>
      <c r="G90" s="212" t="s">
        <v>6</v>
      </c>
      <c r="H90" s="212" t="s">
        <v>5</v>
      </c>
    </row>
    <row r="91" spans="2:8" ht="15" thickBot="1" x14ac:dyDescent="0.35">
      <c r="B91" s="230" t="s">
        <v>128</v>
      </c>
      <c r="C91" s="231">
        <v>18000</v>
      </c>
      <c r="D91" s="231">
        <v>4500000</v>
      </c>
      <c r="E91" s="232"/>
      <c r="F91" s="232"/>
      <c r="G91" s="233">
        <v>18000</v>
      </c>
      <c r="H91" s="234">
        <v>4500000</v>
      </c>
    </row>
    <row r="92" spans="2:8" ht="15" thickBot="1" x14ac:dyDescent="0.35">
      <c r="B92" s="235" t="s">
        <v>129</v>
      </c>
      <c r="C92" s="236">
        <v>18000</v>
      </c>
      <c r="D92" s="236">
        <v>4500000</v>
      </c>
      <c r="E92" s="237"/>
      <c r="F92" s="238"/>
      <c r="G92" s="217">
        <v>18000</v>
      </c>
      <c r="H92" s="239">
        <v>4500000</v>
      </c>
    </row>
    <row r="93" spans="2:8" ht="15" thickBot="1" x14ac:dyDescent="0.35">
      <c r="B93" s="235"/>
      <c r="C93" s="240"/>
      <c r="D93" s="240"/>
      <c r="E93" s="208"/>
      <c r="F93" s="237"/>
      <c r="G93" s="237"/>
      <c r="H93" s="215"/>
    </row>
    <row r="94" spans="2:8" ht="15" thickBot="1" x14ac:dyDescent="0.35">
      <c r="B94" s="235"/>
      <c r="C94" s="241"/>
      <c r="D94" s="241"/>
      <c r="E94" s="208"/>
      <c r="F94" s="208"/>
      <c r="G94" s="208"/>
      <c r="H94" s="215"/>
    </row>
    <row r="95" spans="2:8" ht="15" thickBot="1" x14ac:dyDescent="0.35">
      <c r="B95" s="235"/>
      <c r="C95" s="241"/>
      <c r="D95" s="241"/>
      <c r="E95" s="208"/>
      <c r="F95" s="208"/>
      <c r="G95" s="208"/>
      <c r="H95" s="215"/>
    </row>
    <row r="96" spans="2:8" ht="15" thickBot="1" x14ac:dyDescent="0.35">
      <c r="B96" s="242"/>
      <c r="C96" s="243"/>
      <c r="D96" s="243"/>
      <c r="E96" s="244"/>
      <c r="F96" s="244"/>
      <c r="G96" s="244"/>
      <c r="H96" s="245"/>
    </row>
    <row r="97" spans="2:8" ht="15" thickBot="1" x14ac:dyDescent="0.35">
      <c r="B97" s="227" t="s">
        <v>9</v>
      </c>
      <c r="C97" s="218">
        <v>36000</v>
      </c>
      <c r="D97" s="218">
        <v>9000000</v>
      </c>
      <c r="E97" s="219"/>
      <c r="F97" s="219"/>
      <c r="G97" s="219"/>
      <c r="H97" s="246">
        <v>9000000</v>
      </c>
    </row>
    <row r="98" spans="2:8" ht="15" thickBot="1" x14ac:dyDescent="0.35">
      <c r="B98" s="209"/>
      <c r="C98" s="209"/>
      <c r="D98" s="209"/>
      <c r="E98" s="209"/>
      <c r="F98" s="209"/>
      <c r="G98" s="209"/>
      <c r="H98" s="209"/>
    </row>
    <row r="99" spans="2:8" ht="15.75" customHeight="1" thickBot="1" x14ac:dyDescent="0.35">
      <c r="B99" s="681" t="s">
        <v>8</v>
      </c>
      <c r="C99" s="682" t="s">
        <v>125</v>
      </c>
      <c r="D99" s="680"/>
      <c r="E99" s="679" t="s">
        <v>126</v>
      </c>
      <c r="F99" s="680"/>
      <c r="G99" s="679" t="s">
        <v>3</v>
      </c>
      <c r="H99" s="680"/>
    </row>
    <row r="100" spans="2:8" ht="15.75" customHeight="1" thickBot="1" x14ac:dyDescent="0.35">
      <c r="B100" s="681"/>
      <c r="C100" s="212" t="s">
        <v>6</v>
      </c>
      <c r="D100" s="212" t="s">
        <v>5</v>
      </c>
      <c r="E100" s="212" t="s">
        <v>7</v>
      </c>
      <c r="F100" s="212" t="s">
        <v>5</v>
      </c>
      <c r="G100" s="212" t="s">
        <v>6</v>
      </c>
      <c r="H100" s="212" t="s">
        <v>5</v>
      </c>
    </row>
    <row r="101" spans="2:8" ht="15.75" customHeight="1" thickBot="1" x14ac:dyDescent="0.35">
      <c r="B101" s="681"/>
      <c r="C101" s="247">
        <v>247800</v>
      </c>
      <c r="D101" s="247">
        <v>61800000</v>
      </c>
      <c r="E101" s="219" t="s">
        <v>127</v>
      </c>
      <c r="F101" s="219" t="s">
        <v>127</v>
      </c>
      <c r="G101" s="247">
        <v>247800</v>
      </c>
      <c r="H101" s="247">
        <v>61800000</v>
      </c>
    </row>
  </sheetData>
  <mergeCells count="20">
    <mergeCell ref="B2:H2"/>
    <mergeCell ref="B6:G6"/>
    <mergeCell ref="B7:F7"/>
    <mergeCell ref="B10:B11"/>
    <mergeCell ref="C10:D10"/>
    <mergeCell ref="E10:F10"/>
    <mergeCell ref="G10:H10"/>
    <mergeCell ref="I10:J10"/>
    <mergeCell ref="K10:L10"/>
    <mergeCell ref="G80:H80"/>
    <mergeCell ref="B80:B81"/>
    <mergeCell ref="C80:D80"/>
    <mergeCell ref="E80:F80"/>
    <mergeCell ref="E89:F89"/>
    <mergeCell ref="G89:H89"/>
    <mergeCell ref="B99:B101"/>
    <mergeCell ref="C99:D99"/>
    <mergeCell ref="E99:F99"/>
    <mergeCell ref="G99:H99"/>
    <mergeCell ref="C89:D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opLeftCell="A19" zoomScaleNormal="100" workbookViewId="0">
      <selection activeCell="C45" sqref="C45:D45"/>
    </sheetView>
  </sheetViews>
  <sheetFormatPr defaultColWidth="8.88671875" defaultRowHeight="14.4" x14ac:dyDescent="0.3"/>
  <cols>
    <col min="1" max="1" width="3.88671875" style="96" customWidth="1"/>
    <col min="2" max="2" width="30.44140625" style="96" customWidth="1"/>
    <col min="3" max="3" width="12" style="96" bestFit="1" customWidth="1"/>
    <col min="4" max="4" width="14.5546875" style="96" customWidth="1"/>
    <col min="5" max="5" width="12" style="96" customWidth="1"/>
    <col min="6" max="6" width="14" style="96" customWidth="1"/>
    <col min="7" max="7" width="12.88671875" style="96" customWidth="1"/>
    <col min="8" max="8" width="14.5546875" style="96" customWidth="1"/>
    <col min="9" max="9" width="14.109375" style="96" customWidth="1"/>
    <col min="10" max="10" width="15" style="96" customWidth="1"/>
    <col min="11" max="11" width="11.33203125" style="96" customWidth="1"/>
    <col min="12" max="12" width="15.44140625" style="96" customWidth="1"/>
    <col min="13" max="13" width="9.109375" style="96" bestFit="1" customWidth="1"/>
    <col min="14" max="14" width="8.88671875" style="96"/>
    <col min="15" max="15" width="10.21875" style="96" bestFit="1" customWidth="1"/>
    <col min="16" max="16384" width="8.88671875" style="96"/>
  </cols>
  <sheetData>
    <row r="2" spans="1:16" ht="15" thickBot="1" x14ac:dyDescent="0.35"/>
    <row r="3" spans="1:16" ht="14.55" customHeight="1" x14ac:dyDescent="0.35">
      <c r="A3" s="575" t="s">
        <v>175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7"/>
    </row>
    <row r="4" spans="1:16" x14ac:dyDescent="0.3">
      <c r="A4" s="607" t="s">
        <v>159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9"/>
    </row>
    <row r="5" spans="1:16" x14ac:dyDescent="0.3">
      <c r="A5" s="319"/>
      <c r="B5" s="316"/>
      <c r="C5" s="314"/>
      <c r="D5" s="314"/>
      <c r="E5" s="314"/>
      <c r="F5" s="314"/>
      <c r="G5" s="314"/>
      <c r="H5" s="314"/>
      <c r="I5" s="314"/>
      <c r="J5" s="314"/>
      <c r="K5" s="314"/>
      <c r="L5" s="315"/>
    </row>
    <row r="6" spans="1:16" x14ac:dyDescent="0.3">
      <c r="A6" s="319"/>
      <c r="B6" s="316" t="s">
        <v>172</v>
      </c>
      <c r="C6" s="314"/>
      <c r="D6" s="314"/>
      <c r="E6" s="314"/>
      <c r="F6" s="314"/>
      <c r="G6" s="314"/>
      <c r="H6" s="316"/>
      <c r="I6" s="314"/>
      <c r="J6" s="314"/>
      <c r="K6" s="314"/>
      <c r="L6" s="315"/>
    </row>
    <row r="7" spans="1:16" x14ac:dyDescent="0.3">
      <c r="A7" s="319"/>
      <c r="B7" s="316" t="s">
        <v>44</v>
      </c>
      <c r="C7" s="314"/>
      <c r="D7" s="314"/>
      <c r="E7" s="314"/>
      <c r="F7" s="314"/>
      <c r="G7" s="314"/>
      <c r="H7" s="314"/>
      <c r="I7" s="314"/>
      <c r="J7" s="314"/>
      <c r="K7" s="314"/>
      <c r="L7" s="315"/>
    </row>
    <row r="8" spans="1:16" x14ac:dyDescent="0.3">
      <c r="A8" s="319"/>
      <c r="B8" s="316" t="s">
        <v>178</v>
      </c>
      <c r="C8" s="314"/>
      <c r="D8" s="314" t="s">
        <v>173</v>
      </c>
      <c r="E8" s="314" t="s">
        <v>174</v>
      </c>
      <c r="F8" s="314"/>
      <c r="G8" s="314"/>
      <c r="H8" s="314"/>
      <c r="I8" s="314"/>
      <c r="J8" s="314"/>
      <c r="K8" s="314"/>
      <c r="L8" s="315"/>
    </row>
    <row r="9" spans="1:16" ht="15" thickBot="1" x14ac:dyDescent="0.35">
      <c r="A9" s="319"/>
      <c r="B9" s="318" t="s">
        <v>45</v>
      </c>
      <c r="C9" s="316"/>
      <c r="D9" s="316"/>
      <c r="E9" s="316"/>
      <c r="F9" s="314"/>
      <c r="G9" s="314"/>
      <c r="H9" s="314"/>
      <c r="I9" s="314"/>
      <c r="J9" s="314"/>
      <c r="K9" s="314"/>
      <c r="L9" s="315"/>
    </row>
    <row r="10" spans="1:16" ht="42" customHeight="1" x14ac:dyDescent="0.3">
      <c r="A10" s="266"/>
      <c r="B10" s="267" t="s">
        <v>26</v>
      </c>
      <c r="C10" s="610" t="s">
        <v>46</v>
      </c>
      <c r="D10" s="610"/>
      <c r="E10" s="611" t="s">
        <v>47</v>
      </c>
      <c r="F10" s="611"/>
      <c r="G10" s="611" t="s">
        <v>48</v>
      </c>
      <c r="H10" s="611"/>
      <c r="I10" s="612" t="s">
        <v>31</v>
      </c>
      <c r="J10" s="612"/>
      <c r="K10" s="611" t="s">
        <v>32</v>
      </c>
      <c r="L10" s="613"/>
      <c r="M10" s="144"/>
    </row>
    <row r="11" spans="1:16" ht="24.75" customHeight="1" x14ac:dyDescent="0.3">
      <c r="A11" s="268"/>
      <c r="B11" s="258"/>
      <c r="C11" s="519" t="s">
        <v>6</v>
      </c>
      <c r="D11" s="519" t="s">
        <v>5</v>
      </c>
      <c r="E11" s="109" t="s">
        <v>6</v>
      </c>
      <c r="F11" s="109" t="s">
        <v>5</v>
      </c>
      <c r="G11" s="109" t="s">
        <v>7</v>
      </c>
      <c r="H11" s="109" t="s">
        <v>5</v>
      </c>
      <c r="I11" s="109" t="s">
        <v>6</v>
      </c>
      <c r="J11" s="109" t="s">
        <v>5</v>
      </c>
      <c r="K11" s="109" t="s">
        <v>6</v>
      </c>
      <c r="L11" s="269" t="s">
        <v>5</v>
      </c>
      <c r="M11" s="144"/>
    </row>
    <row r="12" spans="1:16" x14ac:dyDescent="0.3">
      <c r="A12" s="268">
        <v>1</v>
      </c>
      <c r="B12" s="37" t="s">
        <v>49</v>
      </c>
      <c r="C12" s="397">
        <f>'01_RM'!C12+'02_Library'!C12+'03_Mathematics'!C12+'04_MBB'!C12+'05_ENGAGE'!C12+'06_TOURISM'!C12+'07_Marine Science'!C12+'08_Food Security'!C12+'09_iGRID'!C12+'10_DAFWAT'!C12+'11_SUSTAIN'!C12+'12_WATER RESOURCES'!C12</f>
        <v>39000</v>
      </c>
      <c r="D12" s="397">
        <f>'01_RM'!D12+'02_Library'!D12+'03_Mathematics'!D12+'04_MBB'!D12+'05_ENGAGE'!D12+'06_TOURISM'!D12+'07_Marine Science'!D12+'08_Food Security'!D12+'09_iGRID'!D12+'10_DAFWAT'!D12+'11_SUSTAIN'!D12+'12_WATER RESOURCES'!D12</f>
        <v>9360000</v>
      </c>
      <c r="E12" s="397">
        <f>'01_RM'!E12+'02_Library'!E12+'03_Mathematics'!E12+'04_MBB'!E12+'05_ENGAGE'!E12+'06_TOURISM'!E12+'07_Marine Science'!E12+'08_Food Security'!E12+'09_iGRID'!E12+'10_DAFWAT'!E12+'11_SUSTAIN'!E12+'12_WATER RESOURCES'!E12</f>
        <v>0</v>
      </c>
      <c r="F12" s="397">
        <f>'01_RM'!F12+'02_Library'!F12+'03_Mathematics'!F12+'04_MBB'!F12+'05_ENGAGE'!F12+'06_TOURISM'!F12+'07_Marine Science'!F12+'08_Food Security'!F12+'09_iGRID'!F12+'10_DAFWAT'!F12+'11_SUSTAIN'!F12+'12_WATER RESOURCES'!F12</f>
        <v>0</v>
      </c>
      <c r="G12" s="397">
        <f>'01_RM'!G12+'02_Library'!G12+'03_Mathematics'!G12+'04_MBB'!G12+'05_ENGAGE'!G12+'06_TOURISM'!G12+'07_Marine Science'!G12+'08_Food Security'!G12+'09_iGRID'!G12+'10_DAFWAT'!G12+'11_SUSTAIN'!G12+'12_WATER RESOURCES'!G12</f>
        <v>0</v>
      </c>
      <c r="H12" s="397">
        <f>'01_RM'!H12+'02_Library'!H12+'03_Mathematics'!H12+'04_MBB'!H12+'05_ENGAGE'!H12+'06_TOURISM'!H12+'07_Marine Science'!H12+'08_Food Security'!H12+'09_iGRID'!H12+'10_DAFWAT'!H12+'11_SUSTAIN'!H12+'12_WATER RESOURCES'!H12</f>
        <v>0</v>
      </c>
      <c r="I12" s="397">
        <f>'01_RM'!I12+'02_Library'!I12+'03_Mathematics'!I12+'04_MBB'!I12+'05_ENGAGE'!I12+'06_TOURISM'!I12+'07_Marine Science'!I12+'08_Food Security'!I12+'09_iGRID'!I12+'10_DAFWAT'!I12+'11_SUSTAIN'!I12+'12_WATER RESOURCES'!I12</f>
        <v>0</v>
      </c>
      <c r="J12" s="397">
        <f>'01_RM'!J12+'02_Library'!J12+'03_Mathematics'!J12+'04_MBB'!J12+'05_ENGAGE'!J12+'06_TOURISM'!J12+'07_Marine Science'!J12+'08_Food Security'!J12+'09_iGRID'!J12+'10_DAFWAT'!J12+'11_SUSTAIN'!J12+'12_WATER RESOURCES'!J12</f>
        <v>0</v>
      </c>
      <c r="K12" s="397">
        <f>'01_RM'!K12+'02_Library'!K12+'03_Mathematics'!K12+'04_MBB'!K12+'05_ENGAGE'!K12+'06_TOURISM'!K12+'07_Marine Science'!K12+'08_Food Security'!K12+'09_iGRID'!K12+'10_DAFWAT'!K12+'11_SUSTAIN'!K12+'12_WATER RESOURCES'!K12</f>
        <v>39000</v>
      </c>
      <c r="L12" s="563">
        <f>'01_RM'!L12+'02_Library'!L12+'03_Mathematics'!L12+'04_MBB'!L12+'05_ENGAGE'!L12+'06_TOURISM'!L12+'07_Marine Science'!L12+'08_Food Security'!L12+'09_iGRID'!L12+'10_DAFWAT'!L12+'11_SUSTAIN'!L12+'12_WATER RESOURCES'!L12</f>
        <v>9360000</v>
      </c>
      <c r="O12" s="412"/>
      <c r="P12" s="412"/>
    </row>
    <row r="13" spans="1:16" x14ac:dyDescent="0.3">
      <c r="A13" s="268">
        <v>2</v>
      </c>
      <c r="B13" s="39" t="s">
        <v>50</v>
      </c>
      <c r="C13" s="397">
        <f>'01_RM'!C13+'02_Library'!C13+'03_Mathematics'!C13+'04_MBB'!C13+'05_ENGAGE'!C13+'06_TOURISM'!C13+'07_Marine Science'!C13+'08_Food Security'!C13+'09_iGRID'!C13+'10_DAFWAT'!C13+'11_SUSTAIN'!C13+'12_WATER RESOURCES'!C13</f>
        <v>1458500</v>
      </c>
      <c r="D13" s="397">
        <f>'01_RM'!D13+'02_Library'!D13+'03_Mathematics'!D13+'04_MBB'!D13+'05_ENGAGE'!D13+'06_TOURISM'!D13+'07_Marine Science'!D13+'08_Food Security'!D13+'09_iGRID'!D13+'10_DAFWAT'!D13+'11_SUSTAIN'!D13+'12_WATER RESOURCES'!D13</f>
        <v>380040000</v>
      </c>
      <c r="E13" s="397">
        <f>'01_RM'!E13+'02_Library'!E13+'03_Mathematics'!E13+'04_MBB'!E13+'05_ENGAGE'!E13+'06_TOURISM'!E13+'07_Marine Science'!E13+'08_Food Security'!E13+'09_iGRID'!E13+'10_DAFWAT'!E13+'11_SUSTAIN'!E13+'12_WATER RESOURCES'!E13</f>
        <v>25000</v>
      </c>
      <c r="F13" s="397">
        <f>'01_RM'!F13+'02_Library'!F13+'03_Mathematics'!F13+'04_MBB'!F13+'05_ENGAGE'!F13+'06_TOURISM'!F13+'07_Marine Science'!F13+'08_Food Security'!F13+'09_iGRID'!F13+'10_DAFWAT'!F13+'11_SUSTAIN'!F13+'12_WATER RESOURCES'!F13</f>
        <v>6000000</v>
      </c>
      <c r="G13" s="397">
        <f>'01_RM'!G13+'02_Library'!G13+'03_Mathematics'!G13+'04_MBB'!G13+'05_ENGAGE'!G13+'06_TOURISM'!G13+'07_Marine Science'!G13+'08_Food Security'!G13+'09_iGRID'!G13+'10_DAFWAT'!G13+'11_SUSTAIN'!G13+'12_WATER RESOURCES'!G13</f>
        <v>25000</v>
      </c>
      <c r="H13" s="397">
        <f>'01_RM'!H13+'02_Library'!H13+'03_Mathematics'!H13+'04_MBB'!H13+'05_ENGAGE'!H13+'06_TOURISM'!H13+'07_Marine Science'!H13+'08_Food Security'!H13+'09_iGRID'!H13+'10_DAFWAT'!H13+'11_SUSTAIN'!H13+'12_WATER RESOURCES'!H13</f>
        <v>6000000</v>
      </c>
      <c r="I13" s="397">
        <f>'01_RM'!I13+'02_Library'!I13+'03_Mathematics'!I13+'04_MBB'!I13+'05_ENGAGE'!I13+'06_TOURISM'!I13+'07_Marine Science'!I13+'08_Food Security'!I13+'09_iGRID'!I13+'10_DAFWAT'!I13+'11_SUSTAIN'!I13+'12_WATER RESOURCES'!I13</f>
        <v>62000</v>
      </c>
      <c r="J13" s="397">
        <f>'01_RM'!J13+'02_Library'!J13+'03_Mathematics'!J13+'04_MBB'!J13+'05_ENGAGE'!J13+'06_TOURISM'!J13+'07_Marine Science'!J13+'08_Food Security'!J13+'09_iGRID'!J13+'10_DAFWAT'!J13+'11_SUSTAIN'!J13+'12_WATER RESOURCES'!J13</f>
        <v>12000000</v>
      </c>
      <c r="K13" s="397">
        <f>'01_RM'!K13+'02_Library'!K13+'03_Mathematics'!K13+'04_MBB'!K13+'05_ENGAGE'!K13+'06_TOURISM'!K13+'07_Marine Science'!K13+'08_Food Security'!K13+'09_iGRID'!K13+'10_DAFWAT'!K13+'11_SUSTAIN'!K13+'12_WATER RESOURCES'!K13</f>
        <v>1520500</v>
      </c>
      <c r="L13" s="563">
        <f>'01_RM'!L13+'02_Library'!L13+'03_Mathematics'!L13+'04_MBB'!L13+'05_ENGAGE'!L13+'06_TOURISM'!L13+'07_Marine Science'!L13+'08_Food Security'!L13+'09_iGRID'!L13+'10_DAFWAT'!L13+'11_SUSTAIN'!L13+'12_WATER RESOURCES'!L13</f>
        <v>362040000</v>
      </c>
      <c r="O13" s="412"/>
      <c r="P13" s="412"/>
    </row>
    <row r="14" spans="1:16" ht="15" customHeight="1" x14ac:dyDescent="0.3">
      <c r="A14" s="268">
        <v>3</v>
      </c>
      <c r="B14" s="37" t="s">
        <v>51</v>
      </c>
      <c r="C14" s="397">
        <f>'01_RM'!C14+'02_Library'!C14+'03_Mathematics'!C14+'04_MBB'!C14+'05_ENGAGE'!C14+'06_TOURISM'!C14+'07_Marine Science'!C14+'08_Food Security'!C14+'09_iGRID'!C14+'10_DAFWAT'!C14+'11_SUSTAIN'!C14+'12_WATER RESOURCES'!C14</f>
        <v>100000</v>
      </c>
      <c r="D14" s="397">
        <f>'01_RM'!D14+'02_Library'!D14+'03_Mathematics'!D14+'04_MBB'!D14+'05_ENGAGE'!D14+'06_TOURISM'!D14+'07_Marine Science'!D14+'08_Food Security'!D14+'09_iGRID'!D14+'10_DAFWAT'!D14+'11_SUSTAIN'!D14+'12_WATER RESOURCES'!D14</f>
        <v>24000000</v>
      </c>
      <c r="E14" s="397">
        <f>'01_RM'!E14+'02_Library'!E14+'03_Mathematics'!E14+'04_MBB'!E14+'05_ENGAGE'!E14+'06_TOURISM'!E14+'07_Marine Science'!E14+'08_Food Security'!E14+'09_iGRID'!E14+'10_DAFWAT'!E14+'11_SUSTAIN'!E14+'12_WATER RESOURCES'!E14</f>
        <v>100833.33333333333</v>
      </c>
      <c r="F14" s="397">
        <f>'01_RM'!F14+'02_Library'!F14+'03_Mathematics'!F14+'04_MBB'!F14+'05_ENGAGE'!F14+'06_TOURISM'!F14+'07_Marine Science'!F14+'08_Food Security'!F14+'09_iGRID'!F14+'10_DAFWAT'!F14+'11_SUSTAIN'!F14+'12_WATER RESOURCES'!F14</f>
        <v>24200000</v>
      </c>
      <c r="G14" s="397">
        <f>'01_RM'!G14+'02_Library'!G14+'03_Mathematics'!G14+'04_MBB'!G14+'05_ENGAGE'!G14+'06_TOURISM'!G14+'07_Marine Science'!G14+'08_Food Security'!G14+'09_iGRID'!G14+'10_DAFWAT'!G14+'11_SUSTAIN'!G14+'12_WATER RESOURCES'!G14</f>
        <v>100833.33333333333</v>
      </c>
      <c r="H14" s="397">
        <f>'01_RM'!H14+'02_Library'!H14+'03_Mathematics'!H14+'04_MBB'!H14+'05_ENGAGE'!H14+'06_TOURISM'!H14+'07_Marine Science'!H14+'08_Food Security'!H14+'09_iGRID'!H14+'10_DAFWAT'!H14+'11_SUSTAIN'!H14+'12_WATER RESOURCES'!H14</f>
        <v>24200000</v>
      </c>
      <c r="I14" s="397">
        <f>'01_RM'!I14+'02_Library'!I14+'03_Mathematics'!I14+'04_MBB'!I14+'05_ENGAGE'!I14+'06_TOURISM'!I14+'07_Marine Science'!I14+'08_Food Security'!I14+'09_iGRID'!I14+'10_DAFWAT'!I14+'11_SUSTAIN'!I14+'12_WATER RESOURCES'!I14</f>
        <v>201666.66666666666</v>
      </c>
      <c r="J14" s="397">
        <f>'01_RM'!J14+'02_Library'!J14+'03_Mathematics'!J14+'04_MBB'!J14+'05_ENGAGE'!J14+'06_TOURISM'!J14+'07_Marine Science'!J14+'08_Food Security'!J14+'09_iGRID'!J14+'10_DAFWAT'!J14+'11_SUSTAIN'!J14+'12_WATER RESOURCES'!J14</f>
        <v>48400000</v>
      </c>
      <c r="K14" s="397">
        <f>'01_RM'!K14+'02_Library'!K14+'03_Mathematics'!K14+'04_MBB'!K14+'05_ENGAGE'!K14+'06_TOURISM'!K14+'07_Marine Science'!K14+'08_Food Security'!K14+'09_iGRID'!K14+'10_DAFWAT'!K14+'11_SUSTAIN'!K14+'12_WATER RESOURCES'!K14</f>
        <v>301666.66666666669</v>
      </c>
      <c r="L14" s="563">
        <f>'01_RM'!L14+'02_Library'!L14+'03_Mathematics'!L14+'04_MBB'!L14+'05_ENGAGE'!L14+'06_TOURISM'!L14+'07_Marine Science'!L14+'08_Food Security'!L14+'09_iGRID'!L14+'10_DAFWAT'!L14+'11_SUSTAIN'!L14+'12_WATER RESOURCES'!L14</f>
        <v>72400000</v>
      </c>
      <c r="O14" s="412"/>
      <c r="P14" s="412"/>
    </row>
    <row r="15" spans="1:16" ht="15" customHeight="1" x14ac:dyDescent="0.3">
      <c r="A15" s="268">
        <v>4</v>
      </c>
      <c r="B15" s="67" t="s">
        <v>52</v>
      </c>
      <c r="C15" s="397">
        <f>'01_RM'!C15+'02_Library'!C15+'03_Mathematics'!C15+'04_MBB'!C15+'05_ENGAGE'!C15+'06_TOURISM'!C15+'07_Marine Science'!C15+'08_Food Security'!C15+'09_iGRID'!C15+'10_DAFWAT'!C15+'11_SUSTAIN'!C15+'12_WATER RESOURCES'!C15</f>
        <v>428038.4615384615</v>
      </c>
      <c r="D15" s="397">
        <f>'01_RM'!D15+'02_Library'!D15+'03_Mathematics'!D15+'04_MBB'!D15+'05_ENGAGE'!D15+'06_TOURISM'!D15+'07_Marine Science'!D15+'08_Food Security'!D15+'09_iGRID'!D15+'10_DAFWAT'!D15+'11_SUSTAIN'!D15+'12_WATER RESOURCES'!D15</f>
        <v>107229230.76923077</v>
      </c>
      <c r="E15" s="397">
        <f>'01_RM'!E15+'02_Library'!E15+'03_Mathematics'!E15+'04_MBB'!E15+'05_ENGAGE'!E15+'06_TOURISM'!E15+'07_Marine Science'!E15+'08_Food Security'!E15+'09_iGRID'!E15+'10_DAFWAT'!E15+'11_SUSTAIN'!E15+'12_WATER RESOURCES'!E15</f>
        <v>72315</v>
      </c>
      <c r="F15" s="397">
        <f>'01_RM'!F15+'02_Library'!F15+'03_Mathematics'!F15+'04_MBB'!F15+'05_ENGAGE'!F15+'06_TOURISM'!F15+'07_Marine Science'!F15+'08_Food Security'!F15+'09_iGRID'!F15+'10_DAFWAT'!F15+'11_SUSTAIN'!F15+'12_WATER RESOURCES'!F15</f>
        <v>17355600</v>
      </c>
      <c r="G15" s="397">
        <f>'01_RM'!G15+'02_Library'!G15+'03_Mathematics'!G15+'04_MBB'!G15+'05_ENGAGE'!G15+'06_TOURISM'!G15+'07_Marine Science'!G15+'08_Food Security'!G15+'09_iGRID'!G15+'10_DAFWAT'!G15+'11_SUSTAIN'!G15+'12_WATER RESOURCES'!G15</f>
        <v>62315</v>
      </c>
      <c r="H15" s="397">
        <f>'01_RM'!H15+'02_Library'!H15+'03_Mathematics'!H15+'04_MBB'!H15+'05_ENGAGE'!H15+'06_TOURISM'!H15+'07_Marine Science'!H15+'08_Food Security'!H15+'09_iGRID'!H15+'10_DAFWAT'!H15+'11_SUSTAIN'!H15+'12_WATER RESOURCES'!H15</f>
        <v>14955600</v>
      </c>
      <c r="I15" s="397">
        <f>'01_RM'!I15+'02_Library'!I15+'03_Mathematics'!I15+'04_MBB'!I15+'05_ENGAGE'!I15+'06_TOURISM'!I15+'07_Marine Science'!I15+'08_Food Security'!I15+'09_iGRID'!I15+'10_DAFWAT'!I15+'11_SUSTAIN'!I15+'12_WATER RESOURCES'!I15</f>
        <v>134630</v>
      </c>
      <c r="J15" s="397">
        <f>'01_RM'!J15+'02_Library'!J15+'03_Mathematics'!J15+'04_MBB'!J15+'05_ENGAGE'!J15+'06_TOURISM'!J15+'07_Marine Science'!J15+'08_Food Security'!J15+'09_iGRID'!J15+'10_DAFWAT'!J15+'11_SUSTAIN'!J15+'12_WATER RESOURCES'!J15</f>
        <v>32311200</v>
      </c>
      <c r="K15" s="397">
        <f>'01_RM'!K15+'02_Library'!K15+'03_Mathematics'!K15+'04_MBB'!K15+'05_ENGAGE'!K15+'06_TOURISM'!K15+'07_Marine Science'!K15+'08_Food Security'!K15+'09_iGRID'!K15+'10_DAFWAT'!K15+'11_SUSTAIN'!K15+'12_WATER RESOURCES'!K15</f>
        <v>562668.4615384615</v>
      </c>
      <c r="L15" s="563">
        <f>'01_RM'!L15+'02_Library'!L15+'03_Mathematics'!L15+'04_MBB'!L15+'05_ENGAGE'!L15+'06_TOURISM'!L15+'07_Marine Science'!L15+'08_Food Security'!L15+'09_iGRID'!L15+'10_DAFWAT'!L15+'11_SUSTAIN'!L15+'12_WATER RESOURCES'!L15</f>
        <v>135040430.76923078</v>
      </c>
      <c r="O15" s="412"/>
      <c r="P15" s="412"/>
    </row>
    <row r="16" spans="1:16" ht="15" customHeight="1" x14ac:dyDescent="0.3">
      <c r="A16" s="268">
        <v>5</v>
      </c>
      <c r="B16" s="67" t="s">
        <v>24</v>
      </c>
      <c r="C16" s="397">
        <f>'01_RM'!C16+'02_Library'!C16+'03_Mathematics'!C16+'04_MBB'!C16+'05_ENGAGE'!C16+'06_TOURISM'!C16+'07_Marine Science'!C16+'08_Food Security'!C16+'09_iGRID'!C16+'10_DAFWAT'!C16+'11_SUSTAIN'!C16+'12_WATER RESOURCES'!C16</f>
        <v>678630</v>
      </c>
      <c r="D16" s="397">
        <f>'01_RM'!D16+'02_Library'!D16+'03_Mathematics'!D16+'04_MBB'!D16+'05_ENGAGE'!D16+'06_TOURISM'!D16+'07_Marine Science'!D16+'08_Food Security'!D16+'09_iGRID'!D16+'10_DAFWAT'!D16+'11_SUSTAIN'!D16+'12_WATER RESOURCES'!D16</f>
        <v>162871200</v>
      </c>
      <c r="E16" s="397">
        <f>'01_RM'!E16+'02_Library'!E16+'03_Mathematics'!E16+'04_MBB'!E16+'05_ENGAGE'!E16+'06_TOURISM'!E16+'07_Marine Science'!E16+'08_Food Security'!E16+'09_iGRID'!E16+'10_DAFWAT'!E16+'11_SUSTAIN'!E16+'12_WATER RESOURCES'!E16</f>
        <v>745008.33333333337</v>
      </c>
      <c r="F16" s="397">
        <f>'01_RM'!F16+'02_Library'!F16+'03_Mathematics'!F16+'04_MBB'!F16+'05_ENGAGE'!F16+'06_TOURISM'!F16+'07_Marine Science'!F16+'08_Food Security'!F16+'09_iGRID'!F16+'10_DAFWAT'!F16+'11_SUSTAIN'!F16+'12_WATER RESOURCES'!F16</f>
        <v>178802000</v>
      </c>
      <c r="G16" s="397">
        <f>'01_RM'!G16+'02_Library'!G16+'03_Mathematics'!G16+'04_MBB'!G16+'05_ENGAGE'!G16+'06_TOURISM'!G16+'07_Marine Science'!G16+'08_Food Security'!G16+'09_iGRID'!G16+'10_DAFWAT'!G16+'11_SUSTAIN'!G16+'12_WATER RESOURCES'!G16</f>
        <v>549508.33333333337</v>
      </c>
      <c r="H16" s="397">
        <f>'01_RM'!H16+'02_Library'!H16+'03_Mathematics'!H16+'04_MBB'!H16+'05_ENGAGE'!H16+'06_TOURISM'!H16+'07_Marine Science'!H16+'08_Food Security'!H16+'09_iGRID'!H16+'10_DAFWAT'!H16+'11_SUSTAIN'!H16+'12_WATER RESOURCES'!H16</f>
        <v>131882000</v>
      </c>
      <c r="I16" s="397">
        <f>'01_RM'!I16+'02_Library'!I16+'03_Mathematics'!I16+'04_MBB'!I16+'05_ENGAGE'!I16+'06_TOURISM'!I16+'07_Marine Science'!I16+'08_Food Security'!I16+'09_iGRID'!I16+'10_DAFWAT'!I16+'11_SUSTAIN'!I16+'12_WATER RESOURCES'!I16</f>
        <v>1454516.6666666667</v>
      </c>
      <c r="J16" s="397">
        <f>'01_RM'!J16+'02_Library'!J16+'03_Mathematics'!J16+'04_MBB'!J16+'05_ENGAGE'!J16+'06_TOURISM'!J16+'07_Marine Science'!J16+'08_Food Security'!J16+'09_iGRID'!J16+'10_DAFWAT'!J16+'11_SUSTAIN'!J16+'12_WATER RESOURCES'!J16</f>
        <v>307084000</v>
      </c>
      <c r="K16" s="397">
        <f>'01_RM'!K16+'02_Library'!K16+'03_Mathematics'!K16+'04_MBB'!K16+'05_ENGAGE'!K16+'06_TOURISM'!K16+'07_Marine Science'!K16+'08_Food Security'!K16+'09_iGRID'!K16+'10_DAFWAT'!K16+'11_SUSTAIN'!K16+'12_WATER RESOURCES'!K16</f>
        <v>2133146.666666667</v>
      </c>
      <c r="L16" s="563">
        <f>'01_RM'!L16+'02_Library'!L16+'03_Mathematics'!L16+'04_MBB'!L16+'05_ENGAGE'!L16+'06_TOURISM'!L16+'07_Marine Science'!L16+'08_Food Security'!L16+'09_iGRID'!L16+'10_DAFWAT'!L16+'11_SUSTAIN'!L16+'12_WATER RESOURCES'!L16</f>
        <v>469955200</v>
      </c>
      <c r="O16" s="412"/>
      <c r="P16" s="412"/>
    </row>
    <row r="17" spans="1:16" ht="14.55" customHeight="1" x14ac:dyDescent="0.3">
      <c r="A17" s="268">
        <v>6</v>
      </c>
      <c r="B17" s="67" t="s">
        <v>23</v>
      </c>
      <c r="C17" s="397">
        <f>'01_RM'!C17+'02_Library'!C16+'03_Mathematics'!C17+'04_MBB'!C17+'05_ENGAGE'!C17+'06_TOURISM'!C17+'07_Marine Science'!C17+'08_Food Security'!C17+'09_iGRID'!C17+'10_DAFWAT'!C17+'11_SUSTAIN'!C17+'12_WATER RESOURCES'!C17</f>
        <v>631574.07407407416</v>
      </c>
      <c r="D17" s="397">
        <f>'01_RM'!D17+'02_Library'!D16+'03_Mathematics'!D17+'04_MBB'!D17+'05_ENGAGE'!D17+'06_TOURISM'!D17+'07_Marine Science'!D17+'08_Food Security'!D17+'09_iGRID'!D17+'10_DAFWAT'!D17+'11_SUSTAIN'!D16+'12_WATER RESOURCES'!D16</f>
        <v>168929777.77777779</v>
      </c>
      <c r="E17" s="397">
        <f>'01_RM'!E17+'02_Library'!E17+'03_Mathematics'!E17+'04_MBB'!E17+'05_ENGAGE'!E17+'06_TOURISM'!E17+'07_Marine Science'!E17+'08_Food Security'!E17+'09_iGRID'!E17+'10_DAFWAT'!E17+'11_SUSTAIN'!E17+'12_WATER RESOURCES'!E17</f>
        <v>428666.66666666669</v>
      </c>
      <c r="F17" s="397">
        <f>'01_RM'!F17+'02_Library'!F17+'03_Mathematics'!F17+'04_MBB'!F17+'05_ENGAGE'!F17+'06_TOURISM'!F17+'07_Marine Science'!F17+'08_Food Security'!F17+'09_iGRID'!F17+'10_DAFWAT'!F17+'11_SUSTAIN'!F17+'12_WATER RESOURCES'!F17</f>
        <v>102880000</v>
      </c>
      <c r="G17" s="397">
        <f>'01_RM'!G17+'02_Library'!G17+'03_Mathematics'!G17+'04_MBB'!G17+'05_ENGAGE'!G17+'06_TOURISM'!G17+'07_Marine Science'!G17+'08_Food Security'!G17+'09_iGRID'!G17+'10_DAFWAT'!G17+'11_SUSTAIN'!G17+'12_WATER RESOURCES'!G17</f>
        <v>428666.66666666669</v>
      </c>
      <c r="H17" s="397">
        <f>'01_RM'!H17+'02_Library'!H17+'03_Mathematics'!H17+'04_MBB'!H17+'05_ENGAGE'!H17+'06_TOURISM'!H17+'07_Marine Science'!H17+'08_Food Security'!H17+'09_iGRID'!H17+'10_DAFWAT'!H17+'11_SUSTAIN'!H17+'12_WATER RESOURCES'!H17</f>
        <v>102880000</v>
      </c>
      <c r="I17" s="397">
        <f>'01_RM'!I17+'02_Library'!I17+'03_Mathematics'!I17+'04_MBB'!I17+'05_ENGAGE'!I17+'06_TOURISM'!I17+'07_Marine Science'!I17+'08_Food Security'!I17+'09_iGRID'!I17+'10_DAFWAT'!I17+'11_SUSTAIN'!I17+'12_WATER RESOURCES'!I17</f>
        <v>857333.33333333337</v>
      </c>
      <c r="J17" s="397">
        <f>'01_RM'!J17+'02_Library'!J17+'03_Mathematics'!J17+'04_MBB'!J17+'05_ENGAGE'!J17+'06_TOURISM'!J17+'07_Marine Science'!J17+'08_Food Security'!J17+'09_iGRID'!J17+'10_DAFWAT'!J17+'11_SUSTAIN'!J17+'12_WATER RESOURCES'!J17</f>
        <v>205760000</v>
      </c>
      <c r="K17" s="397">
        <f>'01_RM'!K17+'02_Library'!K17+'03_Mathematics'!K17+'04_MBB'!K17+'05_ENGAGE'!K17+'06_TOURISM'!K17+'07_Marine Science'!K17+'08_Food Security'!K17+'09_iGRID'!K17+'10_DAFWAT'!K17+'11_SUSTAIN'!K17+'12_WATER RESOURCES'!K17</f>
        <v>1488907.4074074074</v>
      </c>
      <c r="L17" s="563">
        <f>'01_RM'!L17+'02_Library'!L17+'03_Mathematics'!L17+'04_MBB'!L17+'05_ENGAGE'!L17+'06_TOURISM'!L17+'07_Marine Science'!L17+'08_Food Security'!L17+'09_iGRID'!L17+'10_DAFWAT'!L17+'11_SUSTAIN'!L17+'12_WATER RESOURCES'!L17</f>
        <v>357337777.77777779</v>
      </c>
      <c r="O17" s="412"/>
      <c r="P17" s="412"/>
    </row>
    <row r="18" spans="1:16" ht="15" customHeight="1" x14ac:dyDescent="0.3">
      <c r="A18" s="268">
        <v>7</v>
      </c>
      <c r="B18" s="67" t="s">
        <v>22</v>
      </c>
      <c r="C18" s="397">
        <f>'01_RM'!C18+'02_Library'!C18+'03_Mathematics'!C18+'04_MBB'!C18+'05_ENGAGE'!C18+'06_TOURISM'!C18+'07_Marine Science'!C18+'08_Food Security'!C18+'09_iGRID'!C18+'10_DAFWAT'!C18+'11_SUSTAIN'!C18+'12_WATER RESOURCES'!C18</f>
        <v>289000</v>
      </c>
      <c r="D18" s="397">
        <f>'01_RM'!D18+'02_Library'!D18+'03_Mathematics'!D18+'04_MBB'!D18+'05_ENGAGE'!D18+'06_TOURISM'!D18+'07_Marine Science'!D18+'08_Food Security'!D18+'09_iGRID'!D18+'10_DAFWAT'!D18+'11_SUSTAIN'!D18+'12_WATER RESOURCES'!D18</f>
        <v>69360000</v>
      </c>
      <c r="E18" s="397">
        <f>'01_RM'!E18+'02_Library'!E18+'03_Mathematics'!E18+'04_MBB'!E18+'05_ENGAGE'!E18+'06_TOURISM'!E18+'07_Marine Science'!E18+'08_Food Security'!E18+'09_iGRID'!E18+'10_DAFWAT'!E18+'11_SUSTAIN'!E18+'12_WATER RESOURCES'!E18</f>
        <v>113893.51851851851</v>
      </c>
      <c r="F18" s="397">
        <f>'01_RM'!F18+'02_Library'!F18+'03_Mathematics'!F18+'04_MBB'!F18+'05_ENGAGE'!F18+'06_TOURISM'!F18+'07_Marine Science'!F18+'08_Food Security'!F18+'09_iGRID'!F18+'10_DAFWAT'!F18+'11_SUSTAIN'!F18+'12_WATER RESOURCES'!F18</f>
        <v>27334444.444444444</v>
      </c>
      <c r="G18" s="397">
        <f>'01_RM'!G18+'02_Library'!G18+'03_Mathematics'!G18+'04_MBB'!G18+'05_ENGAGE'!G18+'06_TOURISM'!G18+'07_Marine Science'!G18+'08_Food Security'!G18+'09_iGRID'!G18+'10_DAFWAT'!G18+'11_SUSTAIN'!G18+'12_WATER RESOURCES'!G18</f>
        <v>24893.518518518518</v>
      </c>
      <c r="H18" s="397">
        <f>'01_RM'!H18+'02_Library'!H18+'03_Mathematics'!H18+'04_MBB'!H18+'05_ENGAGE'!H18+'06_TOURISM'!H18+'07_Marine Science'!H18+'08_Food Security'!H18+'09_iGRID'!H18+'10_DAFWAT'!H18+'11_SUSTAIN'!H18+'12_WATER RESOURCES'!H18</f>
        <v>27334444.444444444</v>
      </c>
      <c r="I18" s="397">
        <f>'01_RM'!I18+'02_Library'!I18+'03_Mathematics'!I18+'04_MBB'!I18+'05_ENGAGE'!I18+'06_TOURISM'!I18+'07_Marine Science'!I18+'08_Food Security'!I18+'09_iGRID'!I18+'10_DAFWAT'!I18+'11_SUSTAIN'!I18+'12_WATER RESOURCES'!I18</f>
        <v>227787.03703703702</v>
      </c>
      <c r="J18" s="397">
        <f>'01_RM'!J18+'02_Library'!J18+'03_Mathematics'!J18+'04_MBB'!J18+'05_ENGAGE'!J18+'06_TOURISM'!J18+'07_Marine Science'!J18+'08_Food Security'!J18+'09_iGRID'!J18+'10_DAFWAT'!J18+'11_SUSTAIN'!J18+'12_WATER RESOURCES'!J18</f>
        <v>54668888.888888888</v>
      </c>
      <c r="K18" s="397">
        <f>'01_RM'!K18+'02_Library'!K18+'03_Mathematics'!K18+'04_MBB'!K18+'05_ENGAGE'!K18+'06_TOURISM'!K18+'07_Marine Science'!K18+'08_Food Security'!K18+'09_iGRID'!K18+'10_DAFWAT'!K18+'11_SUSTAIN'!K18+'12_WATER RESOURCES'!K18</f>
        <v>516787.03703703702</v>
      </c>
      <c r="L18" s="563">
        <f>'01_RM'!L18+'02_Library'!L18+'03_Mathematics'!L18+'04_MBB'!L18+'05_ENGAGE'!L18+'06_TOURISM'!L18+'07_Marine Science'!L18+'08_Food Security'!L18+'09_iGRID'!L18+'10_DAFWAT'!L18+'11_SUSTAIN'!L18+'12_WATER RESOURCES'!L18</f>
        <v>124028888.8888889</v>
      </c>
      <c r="O18" s="412"/>
      <c r="P18" s="412"/>
    </row>
    <row r="19" spans="1:16" ht="14.55" customHeight="1" x14ac:dyDescent="0.3">
      <c r="A19" s="268">
        <v>8</v>
      </c>
      <c r="B19" s="67" t="s">
        <v>53</v>
      </c>
      <c r="C19" s="397">
        <f>'01_RM'!C19+'02_Library'!C19+'03_Mathematics'!C19+'04_MBB'!C19+'05_ENGAGE'!C19+'06_TOURISM'!C19+'07_Marine Science'!C19+'08_Food Security'!C19+'09_iGRID'!C19+'10_DAFWAT'!C19+'11_SUSTAIN'!C19+'12_WATER RESOURCES'!C19</f>
        <v>365762.96296296292</v>
      </c>
      <c r="D19" s="397">
        <f>'01_RM'!D19+'02_Library'!D19+'03_Mathematics'!D19+'04_MBB'!D19+'05_ENGAGE'!D19+'06_TOURISM'!D19+'07_Marine Science'!D19+'08_Food Security'!D19+'09_iGRID'!D19+'10_DAFWAT'!D19+'11_SUSTAIN'!D19+'12_WATER RESOURCES'!D19</f>
        <v>92373111.111111104</v>
      </c>
      <c r="E19" s="397">
        <f>'01_RM'!E19+'02_Library'!E19+'03_Mathematics'!E19+'04_MBB'!E19+'05_ENGAGE'!E19+'06_TOURISM'!E19+'07_Marine Science'!E19+'08_Food Security'!E19+'09_iGRID'!E19+'10_DAFWAT'!E19+'11_SUSTAIN'!E19+'12_WATER RESOURCES'!E19</f>
        <v>114000</v>
      </c>
      <c r="F19" s="397">
        <f>'01_RM'!F19+'02_Library'!F19+'03_Mathematics'!F19+'04_MBB'!F19+'05_ENGAGE'!F19+'06_TOURISM'!F19+'07_Marine Science'!F19+'08_Food Security'!F19+'09_iGRID'!F19+'10_DAFWAT'!F19+'11_SUSTAIN'!F19+'12_WATER RESOURCES'!F19</f>
        <v>27360000</v>
      </c>
      <c r="G19" s="397">
        <f>'01_RM'!G19+'02_Library'!G19+'03_Mathematics'!G19+'04_MBB'!G19+'05_ENGAGE'!G19+'06_TOURISM'!G19+'07_Marine Science'!G19+'08_Food Security'!G19+'09_iGRID'!G19+'10_DAFWAT'!G19+'11_SUSTAIN'!G19+'12_WATER RESOURCES'!G19</f>
        <v>114000</v>
      </c>
      <c r="H19" s="397">
        <f>'01_RM'!H19+'02_Library'!H19+'03_Mathematics'!H19+'04_MBB'!H19+'05_ENGAGE'!H19+'06_TOURISM'!H19+'07_Marine Science'!H19+'08_Food Security'!H19+'09_iGRID'!H19+'10_DAFWAT'!H19+'11_SUSTAIN'!H19+'12_WATER RESOURCES'!H19</f>
        <v>27360000</v>
      </c>
      <c r="I19" s="397">
        <f>'01_RM'!I19+'02_Library'!I19+'03_Mathematics'!I19+'04_MBB'!I19+'05_ENGAGE'!I19+'06_TOURISM'!I19+'07_Marine Science'!I19+'08_Food Security'!I19+'09_iGRID'!I19+'10_DAFWAT'!I19+'11_SUSTAIN'!I19+'12_WATER RESOURCES'!I19</f>
        <v>235500</v>
      </c>
      <c r="J19" s="397">
        <f>'01_RM'!J19+'02_Library'!J19+'03_Mathematics'!J19+'04_MBB'!J19+'05_ENGAGE'!J19+'06_TOURISM'!J19+'07_Marine Science'!J19+'08_Food Security'!J19+'09_iGRID'!J19+'10_DAFWAT'!J19+'11_SUSTAIN'!J19+'12_WATER RESOURCES'!J19</f>
        <v>54720000</v>
      </c>
      <c r="K19" s="397">
        <f>'01_RM'!K19+'02_Library'!K19+'03_Mathematics'!K19+'04_MBB'!K19+'05_ENGAGE'!K19+'06_TOURISM'!K19+'07_Marine Science'!K19+'08_Food Security'!K19+'09_iGRID'!K19+'10_DAFWAT'!K19+'11_SUSTAIN'!K19+'12_WATER RESOURCES'!K19</f>
        <v>601262.96296296292</v>
      </c>
      <c r="L19" s="563">
        <f>'01_RM'!L19+'02_Library'!L19+'03_Mathematics'!L19+'04_MBB'!L19+'05_ENGAGE'!L19+'06_TOURISM'!L19+'07_Marine Science'!L19+'08_Food Security'!L19+'09_iGRID'!L19+'10_DAFWAT'!L19+'11_SUSTAIN'!L19+'12_WATER RESOURCES'!L19</f>
        <v>142503111.1111111</v>
      </c>
      <c r="O19" s="412"/>
      <c r="P19" s="412"/>
    </row>
    <row r="20" spans="1:16" ht="15" customHeight="1" x14ac:dyDescent="0.3">
      <c r="A20" s="268">
        <v>9</v>
      </c>
      <c r="B20" s="44" t="s">
        <v>20</v>
      </c>
      <c r="C20" s="397">
        <f>'01_RM'!C20+'02_Library'!C20+'03_Mathematics'!C20+'04_MBB'!C20+'05_ENGAGE'!C20+'06_TOURISM'!C20+'07_Marine Science'!C20+'08_Food Security'!C20+'09_iGRID'!C20+'10_DAFWAT'!C20+'11_SUSTAIN'!C20+'12_WATER RESOURCES'!C20</f>
        <v>1316520</v>
      </c>
      <c r="D20" s="397">
        <f>'01_RM'!D20+'02_Library'!D20+'03_Mathematics'!D20+'04_MBB'!D20+'05_ENGAGE'!D20+'06_TOURISM'!D20+'07_Marine Science'!D20+'08_Food Security'!D20+'09_iGRID'!D20+'10_DAFWAT'!D20+'11_SUSTAIN'!D20+'12_WATER RESOURCES'!D20</f>
        <v>315964800</v>
      </c>
      <c r="E20" s="397">
        <f>'01_RM'!E20+'02_Library'!E20+'03_Mathematics'!E20+'04_MBB'!E20+'05_ENGAGE'!E20+'06_TOURISM'!E20+'07_Marine Science'!E20+'08_Food Security'!E20+'09_iGRID'!E20+'10_DAFWAT'!E20+'11_SUSTAIN'!E20+'12_WATER RESOURCES'!E20</f>
        <v>861439.66666666663</v>
      </c>
      <c r="F20" s="397">
        <f>'01_RM'!F20+'02_Library'!F20+'03_Mathematics'!F20+'04_MBB'!F20+'05_ENGAGE'!F20+'06_TOURISM'!F20+'07_Marine Science'!F20+'08_Food Security'!F20+'09_iGRID'!F20+'10_DAFWAT'!F20+'11_SUSTAIN'!F20+'12_WATER RESOURCES'!F20</f>
        <v>206745520</v>
      </c>
      <c r="G20" s="397">
        <f>'01_RM'!G20+'02_Library'!G20+'03_Mathematics'!G20+'04_MBB'!G20+'05_ENGAGE'!G20+'06_TOURISM'!G20+'07_Marine Science'!G20+'08_Food Security'!G20+'09_iGRID'!G20+'10_DAFWAT'!G20+'11_SUSTAIN'!G20+'12_WATER RESOURCES'!G20</f>
        <v>951714.66666666663</v>
      </c>
      <c r="H20" s="397">
        <f>'01_RM'!H20+'02_Library'!H20+'03_Mathematics'!H20+'04_MBB'!H20+'05_ENGAGE'!H20+'06_TOURISM'!H20+'07_Marine Science'!H20+'08_Food Security'!H20+'09_iGRID'!H20+'10_DAFWAT'!H20+'11_SUSTAIN'!H20+'12_WATER RESOURCES'!H20</f>
        <v>228411520</v>
      </c>
      <c r="I20" s="397">
        <f>'01_RM'!I20+'02_Library'!I20+'03_Mathematics'!I20+'04_MBB'!I20+'05_ENGAGE'!I20+'06_TOURISM'!I20+'07_Marine Science'!I20+'08_Food Security'!I20+'09_iGRID'!I20+'10_DAFWAT'!I20+'11_SUSTAIN'!I20+'12_WATER RESOURCES'!I20</f>
        <v>1813154.3333333333</v>
      </c>
      <c r="J20" s="397">
        <f>'01_RM'!J20+'02_Library'!J20+'03_Mathematics'!J20+'04_MBB'!J20+'05_ENGAGE'!J20+'06_TOURISM'!J20+'07_Marine Science'!J20+'08_Food Security'!J20+'09_iGRID'!J20+'10_DAFWAT'!J20+'11_SUSTAIN'!J20+'12_WATER RESOURCES'!J20</f>
        <v>435157040</v>
      </c>
      <c r="K20" s="397">
        <f>'01_RM'!K20+'02_Library'!K20+'03_Mathematics'!K20+'04_MBB'!K20+'05_ENGAGE'!K20+'06_TOURISM'!K20+'07_Marine Science'!K20+'08_Food Security'!K20+'09_iGRID'!K20+'10_DAFWAT'!K20+'11_SUSTAIN'!K20+'12_WATER RESOURCES'!K20</f>
        <v>3129674.3333333335</v>
      </c>
      <c r="L20" s="563">
        <f>'01_RM'!L20+'02_Library'!L20+'03_Mathematics'!L20+'04_MBB'!L20+'05_ENGAGE'!L20+'06_TOURISM'!L20+'07_Marine Science'!L20+'08_Food Security'!L20+'09_iGRID'!L20+'10_DAFWAT'!L20+'11_SUSTAIN'!L20+'12_WATER RESOURCES'!L20</f>
        <v>751121840</v>
      </c>
      <c r="O20" s="412"/>
      <c r="P20" s="412"/>
    </row>
    <row r="21" spans="1:16" ht="14.55" customHeight="1" x14ac:dyDescent="0.3">
      <c r="A21" s="268">
        <v>10</v>
      </c>
      <c r="B21" s="67" t="s">
        <v>54</v>
      </c>
      <c r="C21" s="397">
        <f>'01_RM'!C21+'02_Library'!C21+'03_Mathematics'!C21+'04_MBB'!C21+'05_ENGAGE'!C21+'06_TOURISM'!C21+'07_Marine Science'!C21+'08_Food Security'!C21+'09_iGRID'!C21+'10_DAFWAT'!C21+'11_SUSTAIN'!C21+'12_WATER RESOURCES'!C21</f>
        <v>690941.33333333337</v>
      </c>
      <c r="D21" s="397">
        <f>'01_RM'!D21+'02_Library'!D21+'03_Mathematics'!D21+'04_MBB'!D21+'05_ENGAGE'!D21+'06_TOURISM'!D21+'07_Marine Science'!D21+'08_Food Security'!D21+'09_iGRID'!D21+'10_DAFWAT'!D21+'11_SUSTAIN'!D21+'12_WATER RESOURCES'!D21</f>
        <v>168825920</v>
      </c>
      <c r="E21" s="397">
        <f>'01_RM'!E21+'02_Library'!E21+'03_Mathematics'!E21+'04_MBB'!E21+'05_ENGAGE'!E21+'06_TOURISM'!E21+'07_Marine Science'!E21+'08_Food Security'!E21+'09_iGRID'!E21+'10_DAFWAT'!E21+'11_SUSTAIN'!E21+'12_WATER RESOURCES'!E21</f>
        <v>212516.66666666666</v>
      </c>
      <c r="F21" s="397">
        <f>'01_RM'!F21+'02_Library'!F21+'03_Mathematics'!F21+'04_MBB'!F21+'05_ENGAGE'!F21+'06_TOURISM'!F21+'07_Marine Science'!F21+'08_Food Security'!F21+'09_iGRID'!F21+'10_DAFWAT'!F21+'11_SUSTAIN'!F21+'12_WATER RESOURCES'!F21</f>
        <v>51004000</v>
      </c>
      <c r="G21" s="397">
        <f>'01_RM'!G21+'02_Library'!G21+'03_Mathematics'!G21+'04_MBB'!G21+'05_ENGAGE'!G21+'06_TOURISM'!G21+'07_Marine Science'!G21+'08_Food Security'!G21+'09_iGRID'!G21+'10_DAFWAT'!G21+'11_SUSTAIN'!G21+'12_WATER RESOURCES'!G21</f>
        <v>214816.66666666666</v>
      </c>
      <c r="H21" s="397">
        <f>'01_RM'!H21+'02_Library'!H21+'03_Mathematics'!H21+'04_MBB'!H21+'05_ENGAGE'!H21+'06_TOURISM'!H21+'07_Marine Science'!H21+'08_Food Security'!H21+'09_iGRID'!H21+'10_DAFWAT'!H21+'11_SUSTAIN'!H21+'12_WATER RESOURCES'!H21</f>
        <v>51556000</v>
      </c>
      <c r="I21" s="397">
        <f>'01_RM'!I21+'02_Library'!I21+'03_Mathematics'!I21+'04_MBB'!I21+'05_ENGAGE'!I21+'06_TOURISM'!I21+'07_Marine Science'!I21+'08_Food Security'!I21+'09_iGRID'!I21+'10_DAFWAT'!I21+'11_SUSTAIN'!I21+'12_WATER RESOURCES'!I21</f>
        <v>427333.33333333331</v>
      </c>
      <c r="J21" s="397">
        <f>'01_RM'!J21+'02_Library'!J21+'03_Mathematics'!J21+'04_MBB'!J21+'05_ENGAGE'!J21+'06_TOURISM'!J21+'07_Marine Science'!J21+'08_Food Security'!J21+'09_iGRID'!J21+'10_DAFWAT'!J21+'11_SUSTAIN'!J21+'12_WATER RESOURCES'!J21</f>
        <v>102560000</v>
      </c>
      <c r="K21" s="397">
        <f>'01_RM'!K21+'02_Library'!K21+'03_Mathematics'!K21+'04_MBB'!K21+'05_ENGAGE'!K21+'06_TOURISM'!K21+'07_Marine Science'!K21+'08_Food Security'!K21+'09_iGRID'!K21+'10_DAFWAT'!K21+'11_SUSTAIN'!K21+'12_WATER RESOURCES'!K21</f>
        <v>1118274.6666666667</v>
      </c>
      <c r="L21" s="563">
        <f>'01_RM'!L21+'02_Library'!L21+'03_Mathematics'!L21+'04_MBB'!L21+'05_ENGAGE'!L21+'06_TOURISM'!L21+'07_Marine Science'!L21+'08_Food Security'!L21+'09_iGRID'!L21+'10_DAFWAT'!L21+'11_SUSTAIN'!L21+'12_WATER RESOURCES'!L21</f>
        <v>268385920</v>
      </c>
      <c r="O21" s="412"/>
      <c r="P21" s="412"/>
    </row>
    <row r="22" spans="1:16" ht="14.55" customHeight="1" x14ac:dyDescent="0.3">
      <c r="A22" s="268">
        <v>11</v>
      </c>
      <c r="B22" s="67" t="s">
        <v>18</v>
      </c>
      <c r="C22" s="397">
        <f>'01_RM'!C22+'02_Library'!C22+'03_Mathematics'!C22+'04_MBB'!C22+'05_ENGAGE'!C22+'06_TOURISM'!C22+'07_Marine Science'!C22+'08_Food Security'!C22+'09_iGRID'!C22+'10_DAFWAT'!C22+'11_SUSTAIN'!C22+'12_WATER RESOURCES'!C22</f>
        <v>16200</v>
      </c>
      <c r="D22" s="397">
        <f>'01_RM'!D22+'02_Library'!D22+'03_Mathematics'!D22+'04_MBB'!D22+'05_ENGAGE'!D22+'06_TOURISM'!D22+'07_Marine Science'!D22+'08_Food Security'!D22+'09_iGRID'!D22+'10_DAFWAT'!D22+'11_SUSTAIN'!D22+'12_WATER RESOURCES'!D22</f>
        <v>3888000</v>
      </c>
      <c r="E22" s="397">
        <f>'01_RM'!E22+'02_Library'!E22+'03_Mathematics'!E22+'04_MBB'!E22+'05_ENGAGE'!E22+'06_TOURISM'!E22+'07_Marine Science'!E22+'08_Food Security'!E22+'09_iGRID'!E22+'10_DAFWAT'!E22+'11_SUSTAIN'!E22+'12_WATER RESOURCES'!E22</f>
        <v>11291.666666666666</v>
      </c>
      <c r="F22" s="397">
        <f>'01_RM'!F22+'02_Library'!F22+'03_Mathematics'!F22+'04_MBB'!F22+'05_ENGAGE'!F22+'06_TOURISM'!F22+'07_Marine Science'!F22+'08_Food Security'!F22+'09_iGRID'!F22+'10_DAFWAT'!F22+'11_SUSTAIN'!F22+'12_WATER RESOURCES'!F22</f>
        <v>2710000</v>
      </c>
      <c r="G22" s="397">
        <f>'01_RM'!G22+'02_Library'!G22+'03_Mathematics'!G22+'04_MBB'!G22+'05_ENGAGE'!G22+'06_TOURISM'!G22+'07_Marine Science'!G22+'08_Food Security'!G22+'09_iGRID'!G22+'10_DAFWAT'!G22+'11_SUSTAIN'!G22+'12_WATER RESOURCES'!G22</f>
        <v>6500</v>
      </c>
      <c r="H22" s="397">
        <f>'01_RM'!H22+'02_Library'!H22+'03_Mathematics'!H22+'04_MBB'!H22+'05_ENGAGE'!H22+'06_TOURISM'!H22+'07_Marine Science'!H22+'08_Food Security'!H22+'09_iGRID'!H22+'10_DAFWAT'!H22+'11_SUSTAIN'!H22+'12_WATER RESOURCES'!H22</f>
        <v>1560000</v>
      </c>
      <c r="I22" s="397">
        <f>'01_RM'!I22+'02_Library'!I22+'03_Mathematics'!I22+'04_MBB'!I22+'05_ENGAGE'!I22+'06_TOURISM'!I22+'07_Marine Science'!I22+'08_Food Security'!I22+'09_iGRID'!I22+'10_DAFWAT'!I22+'11_SUSTAIN'!I22+'12_WATER RESOURCES'!I22</f>
        <v>17791.666666666664</v>
      </c>
      <c r="J22" s="397">
        <f>'01_RM'!J22+'02_Library'!J22+'03_Mathematics'!J22+'04_MBB'!J22+'05_ENGAGE'!J22+'06_TOURISM'!J22+'07_Marine Science'!J22+'08_Food Security'!J22+'09_iGRID'!J22+'10_DAFWAT'!J22+'11_SUSTAIN'!J22+'12_WATER RESOURCES'!J22</f>
        <v>4270000</v>
      </c>
      <c r="K22" s="397">
        <f>'01_RM'!K22+'02_Library'!K22+'03_Mathematics'!K22+'04_MBB'!K22+'05_ENGAGE'!K22+'06_TOURISM'!K22+'07_Marine Science'!K22+'08_Food Security'!K22+'09_iGRID'!K22+'10_DAFWAT'!K22+'11_SUSTAIN'!K22+'12_WATER RESOURCES'!K22</f>
        <v>33991.666666666664</v>
      </c>
      <c r="L22" s="563">
        <f>'01_RM'!L22+'02_Library'!L22+'03_Mathematics'!L22+'04_MBB'!L22+'05_ENGAGE'!L22+'06_TOURISM'!L22+'07_Marine Science'!L22+'08_Food Security'!L22+'09_iGRID'!L22+'10_DAFWAT'!L22+'11_SUSTAIN'!L22+'12_WATER RESOURCES'!L22</f>
        <v>8158000</v>
      </c>
      <c r="O22" s="412"/>
      <c r="P22" s="412"/>
    </row>
    <row r="23" spans="1:16" ht="14.55" customHeight="1" x14ac:dyDescent="0.3">
      <c r="A23" s="268">
        <v>12</v>
      </c>
      <c r="B23" s="67" t="s">
        <v>55</v>
      </c>
      <c r="C23" s="397">
        <f>'01_RM'!C23+'02_Library'!C23+'03_Mathematics'!C23+'04_MBB'!C23+'05_ENGAGE'!C23+'06_TOURISM'!C23+'07_Marine Science'!C23+'08_Food Security'!C23+'09_iGRID'!C23+'10_DAFWAT'!C23+'11_SUSTAIN'!C23+'12_WATER RESOURCES'!C23</f>
        <v>708500</v>
      </c>
      <c r="D23" s="397">
        <f>'01_RM'!D23+'02_Library'!D23+'03_Mathematics'!D23+'04_MBB'!D23+'05_ENGAGE'!D23+'06_TOURISM'!D23+'07_Marine Science'!D23+'08_Food Security'!D23+'09_iGRID'!D23+'10_DAFWAT'!D23+'11_SUSTAIN'!D23+'12_WATER RESOURCES'!D23</f>
        <v>170040000</v>
      </c>
      <c r="E23" s="397">
        <f>'01_RM'!E23+'02_Library'!E23+'03_Mathematics'!E23+'04_MBB'!E23+'05_ENGAGE'!E23+'06_TOURISM'!E23+'07_Marine Science'!E23+'08_Food Security'!E23+'09_iGRID'!E23+'10_DAFWAT'!E23+'11_SUSTAIN'!E23+'12_WATER RESOURCES'!E23</f>
        <v>326044.5</v>
      </c>
      <c r="F23" s="397">
        <f>'01_RM'!F23+'02_Library'!F23+'03_Mathematics'!F23+'04_MBB'!F23+'05_ENGAGE'!F23+'06_TOURISM'!F23+'07_Marine Science'!F23+'08_Food Security'!F23+'09_iGRID'!F23+'10_DAFWAT'!F23+'11_SUSTAIN'!F23+'12_WATER RESOURCES'!F23</f>
        <v>78250680</v>
      </c>
      <c r="G23" s="397">
        <f>'01_RM'!G23+'02_Library'!G23+'03_Mathematics'!G23+'04_MBB'!G23+'05_ENGAGE'!G23+'06_TOURISM'!G23+'07_Marine Science'!G23+'08_Food Security'!G23+'09_iGRID'!G23+'10_DAFWAT'!G23+'11_SUSTAIN'!G23+'12_WATER RESOURCES'!G23</f>
        <v>326044.5</v>
      </c>
      <c r="H23" s="397">
        <f>'01_RM'!H23+'02_Library'!H23+'03_Mathematics'!H23+'04_MBB'!H23+'05_ENGAGE'!H23+'06_TOURISM'!H23+'07_Marine Science'!H23+'08_Food Security'!H23+'09_iGRID'!H23+'10_DAFWAT'!H23+'11_SUSTAIN'!H23+'12_WATER RESOURCES'!H23</f>
        <v>78250680</v>
      </c>
      <c r="I23" s="397">
        <f>'01_RM'!I23+'02_Library'!I23+'03_Mathematics'!I23+'04_MBB'!I23+'05_ENGAGE'!I23+'06_TOURISM'!I23+'07_Marine Science'!I23+'08_Food Security'!I23+'09_iGRID'!I23+'10_DAFWAT'!I23+'11_SUSTAIN'!I23+'12_WATER RESOURCES'!I23</f>
        <v>652089</v>
      </c>
      <c r="J23" s="397">
        <f>'01_RM'!J23+'02_Library'!J23+'03_Mathematics'!J23+'04_MBB'!J23+'05_ENGAGE'!J23+'06_TOURISM'!J23+'07_Marine Science'!J23+'08_Food Security'!J23+'09_iGRID'!J23+'10_DAFWAT'!J23+'11_SUSTAIN'!J23+'12_WATER RESOURCES'!J23</f>
        <v>186501360</v>
      </c>
      <c r="K23" s="397">
        <f>'01_RM'!K23+'02_Library'!K23+'03_Mathematics'!K23+'04_MBB'!K23+'05_ENGAGE'!K23+'06_TOURISM'!K23+'07_Marine Science'!K23+'08_Food Security'!K23+'09_iGRID'!K23+'10_DAFWAT'!K23+'11_SUSTAIN'!K23+'12_WATER RESOURCES'!K23</f>
        <v>1360589</v>
      </c>
      <c r="L23" s="563">
        <f>'01_RM'!L23+'02_Library'!L23+'03_Mathematics'!L23+'04_MBB'!L23+'05_ENGAGE'!L23+'06_TOURISM'!L23+'07_Marine Science'!L23+'08_Food Security'!L23+'09_iGRID'!L23+'10_DAFWAT'!L23+'11_SUSTAIN'!L23+'12_WATER RESOURCES'!L23</f>
        <v>326541360</v>
      </c>
      <c r="O23" s="412"/>
      <c r="P23" s="412"/>
    </row>
    <row r="24" spans="1:16" ht="14.55" customHeight="1" x14ac:dyDescent="0.3">
      <c r="A24" s="268">
        <v>13</v>
      </c>
      <c r="B24" s="46" t="s">
        <v>56</v>
      </c>
      <c r="C24" s="397">
        <f>'01_RM'!C24+'02_Library'!C24+'03_Mathematics'!C24+'04_MBB'!C24+'05_ENGAGE'!C24+'06_TOURISM'!C24+'07_Marine Science'!C24+'08_Food Security'!C24+'09_iGRID'!C24+'10_DAFWAT'!C24+'11_SUSTAIN'!C24+'12_WATER RESOURCES'!C24</f>
        <v>365000</v>
      </c>
      <c r="D24" s="397">
        <f>'01_RM'!D24+'02_Library'!D24+'03_Mathematics'!D24+'04_MBB'!D24+'05_ENGAGE'!D24+'06_TOURISM'!D24+'07_Marine Science'!D24+'08_Food Security'!D24+'09_iGRID'!D24+'10_DAFWAT'!D24+'11_SUSTAIN'!D24+'12_WATER RESOURCES'!D24</f>
        <v>87600000</v>
      </c>
      <c r="E24" s="397">
        <f>'01_RM'!E24+'02_Library'!E24+'03_Mathematics'!E24+'04_MBB'!E24+'05_ENGAGE'!E24+'06_TOURISM'!E24+'07_Marine Science'!E24+'08_Food Security'!E24+'09_iGRID'!E24+'10_DAFWAT'!E24+'11_SUSTAIN'!E24+'12_WATER RESOURCES'!E24</f>
        <v>121666.66666666667</v>
      </c>
      <c r="F24" s="397">
        <f>'01_RM'!F24+'02_Library'!F24+'03_Mathematics'!F24+'04_MBB'!F24+'05_ENGAGE'!F24+'06_TOURISM'!F24+'07_Marine Science'!F24+'08_Food Security'!F24+'09_iGRID'!F24+'10_DAFWAT'!F24+'11_SUSTAIN'!F24+'12_WATER RESOURCES'!F24</f>
        <v>29200000</v>
      </c>
      <c r="G24" s="397">
        <f>'01_RM'!G24+'02_Library'!G24+'03_Mathematics'!G24+'04_MBB'!G24+'05_ENGAGE'!G24+'06_TOURISM'!G24+'07_Marine Science'!G24+'08_Food Security'!G24+'09_iGRID'!G24+'10_DAFWAT'!G24+'11_SUSTAIN'!G24+'12_WATER RESOURCES'!G24</f>
        <v>121666.66666666667</v>
      </c>
      <c r="H24" s="397">
        <f>'01_RM'!H24+'02_Library'!H24+'03_Mathematics'!H24+'04_MBB'!H24+'05_ENGAGE'!H24+'06_TOURISM'!H24+'07_Marine Science'!H24+'08_Food Security'!H24+'09_iGRID'!H24+'10_DAFWAT'!H24+'11_SUSTAIN'!H24+'12_WATER RESOURCES'!H24</f>
        <v>29200000</v>
      </c>
      <c r="I24" s="397">
        <f>'01_RM'!I24+'02_Library'!I24+'03_Mathematics'!I24+'04_MBB'!I24+'05_ENGAGE'!I24+'06_TOURISM'!I24+'07_Marine Science'!I24+'08_Food Security'!I24+'09_iGRID'!I24+'10_DAFWAT'!I24+'11_SUSTAIN'!I24+'12_WATER RESOURCES'!I24</f>
        <v>243333.33333333334</v>
      </c>
      <c r="J24" s="397">
        <f>'01_RM'!J24+'02_Library'!J24+'03_Mathematics'!J24+'04_MBB'!J24+'05_ENGAGE'!J24+'06_TOURISM'!J24+'07_Marine Science'!J24+'08_Food Security'!J24+'09_iGRID'!J24+'10_DAFWAT'!J24+'11_SUSTAIN'!J24+'12_WATER RESOURCES'!J24</f>
        <v>58400000</v>
      </c>
      <c r="K24" s="397">
        <f>'01_RM'!K24+'02_Library'!K24+'03_Mathematics'!K24+'04_MBB'!K24+'05_ENGAGE'!K24+'06_TOURISM'!K24+'07_Marine Science'!K24+'08_Food Security'!K24+'09_iGRID'!K24+'10_DAFWAT'!K24+'11_SUSTAIN'!K24+'12_WATER RESOURCES'!K24</f>
        <v>608333.33333333337</v>
      </c>
      <c r="L24" s="563">
        <f>'01_RM'!L24+'02_Library'!L24+'03_Mathematics'!L24+'04_MBB'!L24+'05_ENGAGE'!L24+'06_TOURISM'!L24+'07_Marine Science'!L24+'08_Food Security'!L24+'09_iGRID'!L24+'10_DAFWAT'!L24+'11_SUSTAIN'!L24+'12_WATER RESOURCES'!L24</f>
        <v>146000000</v>
      </c>
      <c r="O24" s="412"/>
      <c r="P24" s="412"/>
    </row>
    <row r="25" spans="1:16" ht="14.55" customHeight="1" x14ac:dyDescent="0.3">
      <c r="A25" s="268">
        <v>14</v>
      </c>
      <c r="B25" s="46" t="s">
        <v>57</v>
      </c>
      <c r="C25" s="397">
        <f>'01_RM'!C25+'02_Library'!C25+'03_Mathematics'!C25+'04_MBB'!C25+'05_ENGAGE'!C25+'06_TOURISM'!C25+'07_Marine Science'!C25+'08_Food Security'!C25+'09_iGRID'!C25+'10_DAFWAT'!C25+'11_SUSTAIN'!C25+'12_WATER RESOURCES'!C25</f>
        <v>473000</v>
      </c>
      <c r="D25" s="397">
        <f>'01_RM'!D25+'02_Library'!D25+'03_Mathematics'!D25+'04_MBB'!D25+'05_ENGAGE'!D25+'06_TOURISM'!D25+'07_Marine Science'!D25+'08_Food Security'!D25+'09_iGRID'!D25+'10_DAFWAT'!D25+'11_SUSTAIN'!D25+'12_WATER RESOURCES'!D25</f>
        <v>113520000</v>
      </c>
      <c r="E25" s="397">
        <f>'01_RM'!E25+'02_Library'!E25+'03_Mathematics'!E25+'04_MBB'!E25+'05_ENGAGE'!E25+'06_TOURISM'!E25+'07_Marine Science'!E25+'08_Food Security'!E25+'09_iGRID'!E25+'10_DAFWAT'!E25+'11_SUSTAIN'!E25+'12_WATER RESOURCES'!E25</f>
        <v>83500</v>
      </c>
      <c r="F25" s="397">
        <f>'01_RM'!F25+'02_Library'!F25+'03_Mathematics'!F25+'04_MBB'!F25+'05_ENGAGE'!F25+'06_TOURISM'!F25+'07_Marine Science'!F25+'08_Food Security'!F25+'09_iGRID'!F25+'10_DAFWAT'!F25+'11_SUSTAIN'!F25+'12_WATER RESOURCES'!F25</f>
        <v>20040000</v>
      </c>
      <c r="G25" s="397">
        <f>'01_RM'!G25+'02_Library'!G25+'03_Mathematics'!G25+'04_MBB'!G25+'05_ENGAGE'!G25+'06_TOURISM'!G25+'07_Marine Science'!G25+'08_Food Security'!G25+'09_iGRID'!G25+'10_DAFWAT'!G25+'11_SUSTAIN'!G25+'12_WATER RESOURCES'!G25</f>
        <v>83500</v>
      </c>
      <c r="H25" s="397">
        <f>'01_RM'!H25+'02_Library'!H25+'03_Mathematics'!H25+'04_MBB'!H25+'05_ENGAGE'!H25+'06_TOURISM'!H25+'07_Marine Science'!H25+'08_Food Security'!H25+'09_iGRID'!H25+'10_DAFWAT'!H25+'11_SUSTAIN'!H25+'12_WATER RESOURCES'!H25</f>
        <v>20040000</v>
      </c>
      <c r="I25" s="397">
        <f>'01_RM'!I25+'02_Library'!I25+'03_Mathematics'!I25+'04_MBB'!I25+'05_ENGAGE'!I25+'06_TOURISM'!I25+'07_Marine Science'!I25+'08_Food Security'!I25+'09_iGRID'!I25+'10_DAFWAT'!I25+'11_SUSTAIN'!I25+'12_WATER RESOURCES'!I25</f>
        <v>167000</v>
      </c>
      <c r="J25" s="397">
        <f>'01_RM'!J25+'02_Library'!J25+'03_Mathematics'!J25+'04_MBB'!J25+'05_ENGAGE'!J25+'06_TOURISM'!J25+'07_Marine Science'!J25+'08_Food Security'!J25+'09_iGRID'!J25+'10_DAFWAT'!J25+'11_SUSTAIN'!J25+'12_WATER RESOURCES'!J25</f>
        <v>40080000</v>
      </c>
      <c r="K25" s="397">
        <f>'01_RM'!K25+'02_Library'!K25+'03_Mathematics'!K25+'04_MBB'!K25+'05_ENGAGE'!K25+'06_TOURISM'!K25+'07_Marine Science'!K25+'08_Food Security'!K25+'09_iGRID'!K25+'10_DAFWAT'!K25+'11_SUSTAIN'!K25+'12_WATER RESOURCES'!K25</f>
        <v>640000</v>
      </c>
      <c r="L25" s="563">
        <f>'01_RM'!L25+'02_Library'!L25+'03_Mathematics'!L25+'04_MBB'!L25+'05_ENGAGE'!L25+'06_TOURISM'!L25+'07_Marine Science'!L25+'08_Food Security'!L25+'09_iGRID'!L25+'10_DAFWAT'!L25+'11_SUSTAIN'!L25+'12_WATER RESOURCES'!L25</f>
        <v>153600000</v>
      </c>
      <c r="O25" s="412"/>
      <c r="P25" s="412"/>
    </row>
    <row r="26" spans="1:16" x14ac:dyDescent="0.3">
      <c r="A26" s="268">
        <v>15</v>
      </c>
      <c r="B26" s="67" t="s">
        <v>63</v>
      </c>
      <c r="C26" s="397">
        <f>'01_RM'!C26+'02_Library'!C26+'03_Mathematics'!C26+'04_MBB'!C26+'05_ENGAGE'!C26+'06_TOURISM'!C26+'07_Marine Science'!C26+'08_Food Security'!C26+'09_iGRID'!C26+'10_DAFWAT'!C26+'11_SUSTAIN'!C26+'12_WATER RESOURCES'!C26</f>
        <v>0</v>
      </c>
      <c r="D26" s="397">
        <f>'01_RM'!D26+'02_Library'!D26+'03_Mathematics'!D26+'04_MBB'!D26+'05_ENGAGE'!D26+'06_TOURISM'!D26+'07_Marine Science'!D26+'08_Food Security'!D26+'09_iGRID'!D26+'10_DAFWAT'!D26+'11_SUSTAIN'!D26+'12_WATER RESOURCES'!D26</f>
        <v>0</v>
      </c>
      <c r="E26" s="397">
        <f>'01_RM'!E26+'02_Library'!E26+'03_Mathematics'!E26+'04_MBB'!E26+'05_ENGAGE'!E26+'06_TOURISM'!E26+'07_Marine Science'!E26+'08_Food Security'!E26+'09_iGRID'!E26+'10_DAFWAT'!E26+'11_SUSTAIN'!E26+'12_WATER RESOURCES'!E26</f>
        <v>337780</v>
      </c>
      <c r="F26" s="397">
        <f>'01_RM'!F26+'02_Library'!F26+'03_Mathematics'!F26+'04_MBB'!F26+'05_ENGAGE'!F26+'06_TOURISM'!F26+'07_Marine Science'!F26+'08_Food Security'!F26+'09_iGRID'!F26+'10_DAFWAT'!F26+'11_SUSTAIN'!F26+'12_WATER RESOURCES'!F26</f>
        <v>81067200</v>
      </c>
      <c r="G26" s="397">
        <f>'01_RM'!G26+'02_Library'!G26+'03_Mathematics'!G26+'04_MBB'!G26+'05_ENGAGE'!G26+'06_TOURISM'!G26+'07_Marine Science'!G26+'08_Food Security'!G26+'09_iGRID'!G26+'10_DAFWAT'!G26+'11_SUSTAIN'!G26+'12_WATER RESOURCES'!G26</f>
        <v>337780</v>
      </c>
      <c r="H26" s="397">
        <f>'01_RM'!H26+'02_Library'!H26+'03_Mathematics'!H26+'04_MBB'!H26+'05_ENGAGE'!H26+'06_TOURISM'!H26+'07_Marine Science'!H26+'08_Food Security'!H26+'09_iGRID'!H26+'10_DAFWAT'!H26+'11_SUSTAIN'!H26+'12_WATER RESOURCES'!H26</f>
        <v>81067200</v>
      </c>
      <c r="I26" s="397">
        <f>'01_RM'!I26+'02_Library'!I26+'03_Mathematics'!I26+'04_MBB'!I26+'05_ENGAGE'!I26+'06_TOURISM'!I26+'07_Marine Science'!I26+'08_Food Security'!I26+'09_iGRID'!I26+'10_DAFWAT'!I26+'11_SUSTAIN'!I26+'12_WATER RESOURCES'!I26</f>
        <v>675560</v>
      </c>
      <c r="J26" s="397">
        <f>'01_RM'!J26+'02_Library'!J26+'03_Mathematics'!J26+'04_MBB'!J26+'05_ENGAGE'!J26+'06_TOURISM'!J26+'07_Marine Science'!J26+'08_Food Security'!J26+'09_iGRID'!J26+'10_DAFWAT'!J26+'11_SUSTAIN'!J26+'12_WATER RESOURCES'!J26</f>
        <v>162134400</v>
      </c>
      <c r="K26" s="397">
        <f>'01_RM'!K26+'02_Library'!K26+'03_Mathematics'!K26+'04_MBB'!K26+'05_ENGAGE'!K26+'06_TOURISM'!K26+'07_Marine Science'!K26+'08_Food Security'!K26+'09_iGRID'!K26+'10_DAFWAT'!K26+'11_SUSTAIN'!K26+'12_WATER RESOURCES'!K26</f>
        <v>675560</v>
      </c>
      <c r="L26" s="563">
        <f>'01_RM'!L26+'02_Library'!L26+'03_Mathematics'!L26+'04_MBB'!L26+'05_ENGAGE'!L26+'06_TOURISM'!L26+'07_Marine Science'!L26+'08_Food Security'!L26+'09_iGRID'!L26+'10_DAFWAT'!L26+'11_SUSTAIN'!L26+'12_WATER RESOURCES'!L26</f>
        <v>162134400</v>
      </c>
      <c r="O26" s="412"/>
      <c r="P26" s="412"/>
    </row>
    <row r="27" spans="1:16" x14ac:dyDescent="0.3">
      <c r="A27" s="268">
        <v>16</v>
      </c>
      <c r="B27" s="25" t="s">
        <v>133</v>
      </c>
      <c r="C27" s="397">
        <f>'01_RM'!C27+'02_Library'!C27+'03_Mathematics'!C27+'04_MBB'!C27+'05_ENGAGE'!C27+'06_TOURISM'!C27+'07_Marine Science'!C27+'08_Food Security'!C27+'09_iGRID'!C27+'10_DAFWAT'!C27+'11_SUSTAIN'!C27+'12_WATER RESOURCES'!C27</f>
        <v>1043000</v>
      </c>
      <c r="D27" s="397">
        <f>'01_RM'!D27+'02_Library'!D27+'03_Mathematics'!D27+'04_MBB'!D27+'05_ENGAGE'!D27+'06_TOURISM'!D27+'07_Marine Science'!D27+'08_Food Security'!D27+'09_iGRID'!D27+'10_DAFWAT'!D27+'11_SUSTAIN'!D27+'12_WATER RESOURCES'!D27</f>
        <v>250320000</v>
      </c>
      <c r="E27" s="397">
        <f>'01_RM'!E27+'02_Library'!E27+'03_Mathematics'!E27+'04_MBB'!E27+'05_ENGAGE'!E27+'06_TOURISM'!E27+'07_Marine Science'!E27+'08_Food Security'!E27+'09_iGRID'!E27+'10_DAFWAT'!E27+'11_SUSTAIN'!E27+'12_WATER RESOURCES'!E27</f>
        <v>0</v>
      </c>
      <c r="F27" s="397">
        <f>'01_RM'!F27+'02_Library'!F27+'03_Mathematics'!F27+'04_MBB'!F27+'05_ENGAGE'!F27+'06_TOURISM'!F27+'07_Marine Science'!F27+'08_Food Security'!F27+'09_iGRID'!F27+'10_DAFWAT'!F27+'11_SUSTAIN'!F27+'12_WATER RESOURCES'!F27</f>
        <v>0</v>
      </c>
      <c r="G27" s="397">
        <f>'01_RM'!G27+'02_Library'!G27+'03_Mathematics'!G27+'04_MBB'!G27+'05_ENGAGE'!G27+'06_TOURISM'!G27+'07_Marine Science'!G27+'08_Food Security'!G27+'09_iGRID'!G27+'10_DAFWAT'!G27+'11_SUSTAIN'!G27+'12_WATER RESOURCES'!G27</f>
        <v>0</v>
      </c>
      <c r="H27" s="397">
        <f>'01_RM'!H27+'02_Library'!H27+'03_Mathematics'!H27+'04_MBB'!H27+'05_ENGAGE'!H27+'06_TOURISM'!H27+'07_Marine Science'!H27+'08_Food Security'!H27+'09_iGRID'!H27+'10_DAFWAT'!H27+'11_SUSTAIN'!H27+'12_WATER RESOURCES'!H27</f>
        <v>0</v>
      </c>
      <c r="I27" s="397">
        <f>'01_RM'!I27+'02_Library'!I27+'03_Mathematics'!I27+'04_MBB'!I27+'05_ENGAGE'!I27+'06_TOURISM'!I27+'07_Marine Science'!I27+'08_Food Security'!I27+'09_iGRID'!I27+'10_DAFWAT'!I27+'11_SUSTAIN'!I27+'12_WATER RESOURCES'!I27</f>
        <v>0</v>
      </c>
      <c r="J27" s="397">
        <f>'01_RM'!J27+'02_Library'!J27+'03_Mathematics'!J27+'04_MBB'!J27+'05_ENGAGE'!J27+'06_TOURISM'!J27+'07_Marine Science'!J27+'08_Food Security'!J27+'09_iGRID'!J27+'10_DAFWAT'!J27+'11_SUSTAIN'!J27+'12_WATER RESOURCES'!J27</f>
        <v>0</v>
      </c>
      <c r="K27" s="397">
        <f>'01_RM'!K27+'02_Library'!K27+'03_Mathematics'!K27+'04_MBB'!K27+'05_ENGAGE'!K27+'06_TOURISM'!K27+'07_Marine Science'!K27+'08_Food Security'!K27+'09_iGRID'!K27+'10_DAFWAT'!K27+'11_SUSTAIN'!K27+'12_WATER RESOURCES'!K27</f>
        <v>1043000</v>
      </c>
      <c r="L27" s="563">
        <f>'01_RM'!L27+'02_Library'!L27+'03_Mathematics'!L27+'04_MBB'!L27+'05_ENGAGE'!L27+'06_TOURISM'!L27+'07_Marine Science'!L27+'08_Food Security'!L27+'09_iGRID'!L27+'10_DAFWAT'!L27+'11_SUSTAIN'!L27+'12_WATER RESOURCES'!L27</f>
        <v>250320000</v>
      </c>
      <c r="O27" s="412"/>
      <c r="P27" s="412"/>
    </row>
    <row r="28" spans="1:16" ht="14.55" customHeight="1" x14ac:dyDescent="0.3">
      <c r="A28" s="268">
        <v>17</v>
      </c>
      <c r="B28" s="67" t="s">
        <v>91</v>
      </c>
      <c r="C28" s="397">
        <f>'01_RM'!C28+'02_Library'!C28+'03_Mathematics'!C28+'04_MBB'!C28+'05_ENGAGE'!C28+'06_TOURISM'!C28+'07_Marine Science'!C28+'08_Food Security'!C28+'09_iGRID'!C28+'10_DAFWAT'!C28+'11_SUSTAIN'!C28+'12_WATER RESOURCES'!C28</f>
        <v>0</v>
      </c>
      <c r="D28" s="397">
        <f>'01_RM'!D28+'02_Library'!D28+'03_Mathematics'!D28+'04_MBB'!D28+'05_ENGAGE'!D28+'06_TOURISM'!D28+'07_Marine Science'!D28+'08_Food Security'!D28+'09_iGRID'!D28+'10_DAFWAT'!D28+'11_SUSTAIN'!D28+'12_WATER RESOURCES'!D28</f>
        <v>0</v>
      </c>
      <c r="E28" s="397">
        <f>'01_RM'!E28+'02_Library'!E28+'03_Mathematics'!E28+'04_MBB'!E28+'05_ENGAGE'!E28+'06_TOURISM'!E28+'07_Marine Science'!E28+'08_Food Security'!E28+'09_iGRID'!E28+'10_DAFWAT'!E28+'11_SUSTAIN'!E28+'12_WATER RESOURCES'!E28</f>
        <v>0</v>
      </c>
      <c r="F28" s="397">
        <f>'01_RM'!F28+'02_Library'!F28+'03_Mathematics'!F28+'04_MBB'!F28+'05_ENGAGE'!F28+'06_TOURISM'!F28+'07_Marine Science'!F28+'08_Food Security'!F28+'09_iGRID'!F28+'10_DAFWAT'!F28+'11_SUSTAIN'!F28+'12_WATER RESOURCES'!F28</f>
        <v>0</v>
      </c>
      <c r="G28" s="397">
        <f>'01_RM'!G28+'02_Library'!G28+'03_Mathematics'!G28+'04_MBB'!G28+'05_ENGAGE'!G28+'06_TOURISM'!G28+'07_Marine Science'!G28+'08_Food Security'!G28+'09_iGRID'!G28+'10_DAFWAT'!G28+'11_SUSTAIN'!G28+'12_WATER RESOURCES'!G28</f>
        <v>0</v>
      </c>
      <c r="H28" s="397">
        <f>'01_RM'!H28+'02_Library'!H28+'03_Mathematics'!H28+'04_MBB'!H28+'05_ENGAGE'!H28+'06_TOURISM'!H28+'07_Marine Science'!H28+'08_Food Security'!H28+'09_iGRID'!H28+'10_DAFWAT'!H28+'11_SUSTAIN'!H28+'12_WATER RESOURCES'!H28</f>
        <v>0</v>
      </c>
      <c r="I28" s="397">
        <f>'01_RM'!I28+'02_Library'!I28+'03_Mathematics'!I28+'04_MBB'!I28+'05_ENGAGE'!I28+'06_TOURISM'!I28+'07_Marine Science'!I28+'08_Food Security'!I28+'09_iGRID'!I28+'10_DAFWAT'!I28+'11_SUSTAIN'!I28+'12_WATER RESOURCES'!I28</f>
        <v>0</v>
      </c>
      <c r="J28" s="397">
        <f>'01_RM'!J28+'02_Library'!J28+'03_Mathematics'!J28+'04_MBB'!J28+'05_ENGAGE'!J28+'06_TOURISM'!J28+'07_Marine Science'!J28+'08_Food Security'!J28+'09_iGRID'!J28+'10_DAFWAT'!J28+'11_SUSTAIN'!J28+'12_WATER RESOURCES'!J28</f>
        <v>0</v>
      </c>
      <c r="K28" s="397">
        <f>'01_RM'!K28+'02_Library'!K28+'03_Mathematics'!K28+'04_MBB'!K28+'05_ENGAGE'!K28+'06_TOURISM'!K28+'07_Marine Science'!K28+'08_Food Security'!K28+'09_iGRID'!K28+'10_DAFWAT'!K28+'11_SUSTAIN'!K28+'12_WATER RESOURCES'!K28</f>
        <v>0</v>
      </c>
      <c r="L28" s="563">
        <f>'01_RM'!L28+'02_Library'!L28+'03_Mathematics'!L28+'04_MBB'!L28+'05_ENGAGE'!L28+'06_TOURISM'!L28+'07_Marine Science'!L28+'08_Food Security'!L28+'09_iGRID'!L28+'10_DAFWAT'!L28+'11_SUSTAIN'!L28+'12_WATER RESOURCES'!L28</f>
        <v>0</v>
      </c>
      <c r="O28" s="412"/>
      <c r="P28" s="412"/>
    </row>
    <row r="29" spans="1:16" x14ac:dyDescent="0.3">
      <c r="A29" s="268">
        <v>18</v>
      </c>
      <c r="B29" s="44" t="s">
        <v>17</v>
      </c>
      <c r="C29" s="397">
        <f>'01_RM'!C29+'02_Library'!C29+'03_Mathematics'!C29+'04_MBB'!C29+'05_ENGAGE'!C29+'06_TOURISM'!C29+'07_Marine Science'!C29+'08_Food Security'!C29+'09_iGRID'!C29+'10_DAFWAT'!C29+'11_SUSTAIN'!C29+'12_WATER RESOURCES'!C29</f>
        <v>0</v>
      </c>
      <c r="D29" s="397">
        <f>'01_RM'!D29+'02_Library'!D29+'03_Mathematics'!D29+'04_MBB'!D29+'05_ENGAGE'!D29+'06_TOURISM'!D29+'07_Marine Science'!D29+'08_Food Security'!D29+'09_iGRID'!D29+'10_DAFWAT'!D29+'11_SUSTAIN'!D29+'12_WATER RESOURCES'!D29</f>
        <v>0</v>
      </c>
      <c r="E29" s="397">
        <f>'01_RM'!E29+'02_Library'!E29+'03_Mathematics'!E29+'04_MBB'!E29+'05_ENGAGE'!E29+'06_TOURISM'!E29+'07_Marine Science'!E29+'08_Food Security'!E29+'09_iGRID'!E29+'10_DAFWAT'!E29+'11_SUSTAIN'!E29+'12_WATER RESOURCES'!E29</f>
        <v>0</v>
      </c>
      <c r="F29" s="397">
        <f>'01_RM'!F29+'02_Library'!F29+'03_Mathematics'!F29+'04_MBB'!F29+'05_ENGAGE'!F29+'06_TOURISM'!F29+'07_Marine Science'!F29+'08_Food Security'!F29+'09_iGRID'!F29+'10_DAFWAT'!F29+'11_SUSTAIN'!F29+'12_WATER RESOURCES'!F29</f>
        <v>0</v>
      </c>
      <c r="G29" s="397">
        <f>'01_RM'!G29+'02_Library'!G29+'03_Mathematics'!G29+'04_MBB'!G29+'05_ENGAGE'!G29+'06_TOURISM'!G29+'07_Marine Science'!G29+'08_Food Security'!G29+'09_iGRID'!G29+'10_DAFWAT'!G29+'11_SUSTAIN'!G29+'12_WATER RESOURCES'!G29</f>
        <v>0</v>
      </c>
      <c r="H29" s="397">
        <f>'01_RM'!H29+'02_Library'!H29+'03_Mathematics'!H29+'04_MBB'!H29+'05_ENGAGE'!H29+'06_TOURISM'!H29+'07_Marine Science'!H29+'08_Food Security'!H29+'09_iGRID'!H29+'10_DAFWAT'!H29+'11_SUSTAIN'!H29+'12_WATER RESOURCES'!H29</f>
        <v>0</v>
      </c>
      <c r="I29" s="397">
        <f>'01_RM'!I29+'02_Library'!I29+'03_Mathematics'!I29+'04_MBB'!I29+'05_ENGAGE'!I29+'06_TOURISM'!I29+'07_Marine Science'!I29+'08_Food Security'!I29+'09_iGRID'!I29+'10_DAFWAT'!I29+'11_SUSTAIN'!I29+'12_WATER RESOURCES'!I29</f>
        <v>0</v>
      </c>
      <c r="J29" s="397">
        <f>'01_RM'!J29+'02_Library'!J29+'03_Mathematics'!J29+'04_MBB'!J29+'05_ENGAGE'!J29+'06_TOURISM'!J29+'07_Marine Science'!J29+'08_Food Security'!J29+'09_iGRID'!J29+'10_DAFWAT'!J29+'11_SUSTAIN'!J29+'12_WATER RESOURCES'!J29</f>
        <v>0</v>
      </c>
      <c r="K29" s="397">
        <f>'01_RM'!K29+'02_Library'!K29+'03_Mathematics'!K29+'04_MBB'!K29+'05_ENGAGE'!K29+'06_TOURISM'!K29+'07_Marine Science'!K29+'08_Food Security'!K29+'09_iGRID'!K29+'10_DAFWAT'!K29+'11_SUSTAIN'!K29+'12_WATER RESOURCES'!K29</f>
        <v>0</v>
      </c>
      <c r="L29" s="563">
        <f>'01_RM'!L29+'02_Library'!L29+'03_Mathematics'!L29+'04_MBB'!L29+'05_ENGAGE'!L29+'06_TOURISM'!L29+'07_Marine Science'!L29+'08_Food Security'!L29+'09_iGRID'!L29+'10_DAFWAT'!L29+'11_SUSTAIN'!L29+'12_WATER RESOURCES'!L29</f>
        <v>0</v>
      </c>
      <c r="O29" s="412"/>
      <c r="P29" s="412"/>
    </row>
    <row r="30" spans="1:16" x14ac:dyDescent="0.3">
      <c r="A30" s="268">
        <v>19</v>
      </c>
      <c r="B30" s="47" t="s">
        <v>11</v>
      </c>
      <c r="C30" s="397">
        <f>'01_RM'!C30+'02_Library'!C30+'03_Mathematics'!C30+'04_MBB'!C30+'05_ENGAGE'!C30+'06_TOURISM'!C30+'07_Marine Science'!C30+'08_Food Security'!C30+'09_iGRID'!C30+'10_DAFWAT'!C30+'11_SUSTAIN'!C30+'12_WATER RESOURCES'!C30</f>
        <v>0</v>
      </c>
      <c r="D30" s="397">
        <f>'01_RM'!D30+'02_Library'!D30+'03_Mathematics'!D30+'04_MBB'!D30+'05_ENGAGE'!D30+'06_TOURISM'!D30+'07_Marine Science'!D30+'08_Food Security'!D30+'09_iGRID'!D30+'10_DAFWAT'!D30+'11_SUSTAIN'!D30+'12_WATER RESOURCES'!D30</f>
        <v>0</v>
      </c>
      <c r="E30" s="397">
        <f>'01_RM'!E30+'02_Library'!E30+'03_Mathematics'!E30+'04_MBB'!E30+'05_ENGAGE'!E30+'06_TOURISM'!E30+'07_Marine Science'!E30+'08_Food Security'!E30+'09_iGRID'!E30+'10_DAFWAT'!E30+'11_SUSTAIN'!E30+'12_WATER RESOURCES'!E30</f>
        <v>444450.15714285715</v>
      </c>
      <c r="F30" s="397">
        <f>'01_RM'!F30+'02_Library'!F30+'03_Mathematics'!F30+'04_MBB'!F30+'05_ENGAGE'!F30+'06_TOURISM'!F30+'07_Marine Science'!F30+'08_Food Security'!F30+'09_iGRID'!F30+'10_DAFWAT'!F30+'11_SUSTAIN'!F30+'12_WATER RESOURCES'!F30</f>
        <v>105280837.71428572</v>
      </c>
      <c r="G30" s="397">
        <f>'01_RM'!G30+'02_Library'!G30+'03_Mathematics'!G30+'04_MBB'!G30+'05_ENGAGE'!G30+'06_TOURISM'!G30+'07_Marine Science'!G30+'08_Food Security'!G30+'09_iGRID'!G30+'10_DAFWAT'!G30+'11_SUSTAIN'!G30+'12_WATER RESOURCES'!G30</f>
        <v>430324.15714285715</v>
      </c>
      <c r="H30" s="397">
        <f>'01_RM'!H30+'02_Library'!H30+'03_Mathematics'!H30+'04_MBB'!H30+'05_ENGAGE'!H30+'06_TOURISM'!H30+'07_Marine Science'!H30+'08_Food Security'!H30+'09_iGRID'!H30+'10_DAFWAT'!H30+'11_SUSTAIN'!H30+'12_WATER RESOURCES'!H30</f>
        <v>101890597.71428572</v>
      </c>
      <c r="I30" s="397">
        <f>'01_RM'!I30+'02_Library'!I30+'03_Mathematics'!I30+'04_MBB'!I30+'05_ENGAGE'!I30+'06_TOURISM'!I30+'07_Marine Science'!I30+'08_Food Security'!I30+'09_iGRID'!I30+'10_DAFWAT'!I30+'11_SUSTAIN'!I30+'12_WATER RESOURCES'!I30</f>
        <v>915134.3142857143</v>
      </c>
      <c r="J30" s="397">
        <f>'01_RM'!J30+'02_Library'!J30+'03_Mathematics'!J30+'04_MBB'!J30+'05_ENGAGE'!J30+'06_TOURISM'!J30+'07_Marine Science'!J30+'08_Food Security'!J30+'09_iGRID'!J30+'10_DAFWAT'!J30+'11_SUSTAIN'!J30+'12_WATER RESOURCES'!J30</f>
        <v>207171435.42857143</v>
      </c>
      <c r="K30" s="397">
        <f>'01_RM'!K30+'02_Library'!K30+'03_Mathematics'!K30+'04_MBB'!K30+'05_ENGAGE'!K30+'06_TOURISM'!K30+'07_Marine Science'!K30+'08_Food Security'!K30+'09_iGRID'!K30+'10_DAFWAT'!K30+'11_SUSTAIN'!K30+'12_WATER RESOURCES'!K30</f>
        <v>915134.3142857143</v>
      </c>
      <c r="L30" s="563">
        <f>'01_RM'!L30+'02_Library'!L30+'03_Mathematics'!L30+'04_MBB'!L30+'05_ENGAGE'!L30+'06_TOURISM'!L30+'07_Marine Science'!L30+'08_Food Security'!L30+'09_iGRID'!L30+'10_DAFWAT'!L30+'11_SUSTAIN'!L30+'12_WATER RESOURCES'!L30</f>
        <v>207171435.42857143</v>
      </c>
      <c r="O30" s="412"/>
      <c r="P30" s="412"/>
    </row>
    <row r="31" spans="1:16" x14ac:dyDescent="0.3">
      <c r="A31" s="268"/>
      <c r="B31" s="262" t="s">
        <v>9</v>
      </c>
      <c r="C31" s="397">
        <f>ROUND(('01_RM'!C31+'02_Library'!C31+'03_Mathematics'!C31+'04_MBB'!C31+'05_ENGAGE'!C31+'06_TOURISM'!C31+'07_Marine Science'!C31+'08_Food Security'!C31+'09_iGRID'!C31+'10_DAFWAT'!C31+'11_SUSTAIN'!C31+'12_WATER RESOURCES'!C31),-3)</f>
        <v>8604000</v>
      </c>
      <c r="D31" s="397">
        <f>'01_RM'!D31+'02_Library'!D31+'03_Mathematics'!D31+'04_MBB'!D31+'05_ENGAGE'!D31+'06_TOURISM'!D31+'07_Marine Science'!D31+'08_Food Security'!D31+'09_iGRID'!D31+'10_DAFWAT'!D31+'11_SUSTAIN'!D31+'12_WATER RESOURCES'!D31</f>
        <v>2106970100</v>
      </c>
      <c r="E31" s="397">
        <f>'01_RM'!E31+'02_Library'!E31+'03_Mathematics'!E31+'04_MBB'!E31+'05_ENGAGE'!E31+'06_TOURISM'!E31+'07_Marine Science'!E31+'08_Food Security'!E31+'09_iGRID'!E31+'10_DAFWAT'!E31+'11_SUSTAIN'!E31+'12_WATER RESOURCES'!E31</f>
        <v>3998200</v>
      </c>
      <c r="F31" s="397">
        <f>'01_RM'!F31+'02_Library'!F31+'03_Mathematics'!F31+'04_MBB'!F31+'05_ENGAGE'!F31+'06_TOURISM'!F31+'07_Marine Science'!F31+'08_Food Security'!F31+'09_iGRID'!F31+'10_DAFWAT'!F31+'11_SUSTAIN'!F31+'12_WATER RESOURCES'!F31</f>
        <v>958230400</v>
      </c>
      <c r="G31" s="397">
        <f>'01_RM'!G31+'02_Library'!G31+'03_Mathematics'!G31+'04_MBB'!G31+'05_ENGAGE'!G31+'06_TOURISM'!G31+'07_Marine Science'!G31+'08_Food Security'!G31+'09_iGRID'!G31+'10_DAFWAT'!G31+'11_SUSTAIN'!G31+'12_WATER RESOURCES'!G31</f>
        <v>3777400</v>
      </c>
      <c r="H31" s="397">
        <f>'01_RM'!H31+'02_Library'!H31+'03_Mathematics'!H31+'04_MBB'!H31+'05_ENGAGE'!H31+'06_TOURISM'!H31+'07_Marine Science'!H31+'08_Food Security'!H31+'09_iGRID'!H31+'10_DAFWAT'!H31+'11_SUSTAIN'!H31+'12_WATER RESOURCES'!H31</f>
        <v>926588200</v>
      </c>
      <c r="I31" s="397">
        <f>'01_RM'!I31+'02_Library'!I31+'03_Mathematics'!I31+'04_MBB'!I31+'05_ENGAGE'!I31+'06_TOURISM'!I31+'07_Marine Science'!I31+'08_Food Security'!I31+'09_iGRID'!I31+'10_DAFWAT'!I31+'11_SUSTAIN'!I31+'12_WATER RESOURCES'!I31</f>
        <v>8084986.706666667</v>
      </c>
      <c r="J31" s="397">
        <f>'01_RM'!J31+'02_Library'!J31+'03_Mathematics'!J31+'04_MBB'!J31+'05_ENGAGE'!J31+'06_TOURISM'!J31+'07_Marine Science'!J31+'08_Food Security'!J31+'09_iGRID'!J31+'10_DAFWAT'!J31+'11_SUSTAIN'!J31+'12_WATER RESOURCES'!J31</f>
        <v>1911218300</v>
      </c>
      <c r="K31" s="397">
        <f>ROUND(('01_RM'!K31+'02_Library'!K31+'03_Mathematics'!K31+'04_MBB'!K31+'05_ENGAGE'!K31+'06_TOURISM'!K31+'07_Marine Science'!K31+'08_Food Security'!K31+'09_iGRID'!K31+'10_DAFWAT'!K31+'11_SUSTAIN'!K31+'12_WATER RESOURCES'!K31),-3)</f>
        <v>16689000</v>
      </c>
      <c r="L31" s="563">
        <f>'01_RM'!L31+'02_Library'!L31+'03_Mathematics'!L31+'04_MBB'!L31+'05_ENGAGE'!L31+'06_TOURISM'!L31+'07_Marine Science'!L31+'08_Food Security'!L31+'09_iGRID'!L31+'10_DAFWAT'!L31+'11_SUSTAIN'!L31+'12_WATER RESOURCES'!L31</f>
        <v>3946098400</v>
      </c>
      <c r="M31" s="412"/>
    </row>
    <row r="32" spans="1:16" ht="39" customHeight="1" x14ac:dyDescent="0.3">
      <c r="A32" s="268"/>
      <c r="B32" s="256" t="s">
        <v>16</v>
      </c>
      <c r="C32" s="391"/>
      <c r="D32" s="392"/>
      <c r="E32" s="606"/>
      <c r="F32" s="606"/>
      <c r="G32" s="606"/>
      <c r="H32" s="606"/>
      <c r="I32" s="393"/>
      <c r="J32" s="393"/>
      <c r="K32" s="393"/>
      <c r="L32" s="564"/>
      <c r="M32" s="144"/>
      <c r="N32" s="144"/>
      <c r="O32" s="144"/>
    </row>
    <row r="33" spans="1:16" x14ac:dyDescent="0.3">
      <c r="A33" s="268">
        <v>1</v>
      </c>
      <c r="B33" s="263" t="s">
        <v>59</v>
      </c>
      <c r="C33" s="397">
        <f>'01_RM'!C33+'02_Library'!C33+'03_Mathematics'!C33+'04_MBB'!C33+'05_ENGAGE'!C33+'06_TOURISM'!C33+'07_Marine Science'!C33+'08_Food Security'!C33+'09_iGRID'!C33+'10_DAFWAT'!C33+'11_SUSTAIN'!C33+'12_WATER RESOURCES'!C33</f>
        <v>0</v>
      </c>
      <c r="D33" s="380">
        <f t="shared" ref="D33:D39" si="0">C33*240</f>
        <v>0</v>
      </c>
      <c r="E33" s="397">
        <f>'01_RM'!E33+'02_Library'!E33+'03_Mathematics'!E33+'04_MBB'!E33+'05_ENGAGE'!E33+'06_TOURISM'!E33+'07_Marine Science'!E33+'08_Food Security'!E33+'09_iGRID'!E33+'10_DAFWAT'!E33+'11_SUSTAIN'!E33+'12_WATER RESOURCES'!E33</f>
        <v>1708000</v>
      </c>
      <c r="F33" s="380">
        <f t="shared" ref="F33:H39" si="1">E33*240</f>
        <v>409920000</v>
      </c>
      <c r="G33" s="397">
        <f>'01_RM'!G33+'02_Library'!G33+'03_Mathematics'!G33+'04_MBB'!G33+'05_ENGAGE'!G33+'06_TOURISM'!G33+'07_Marine Science'!G33+'08_Food Security'!G33+'09_iGRID'!G33+'10_DAFWAT'!G33+'11_SUSTAIN'!G33+'12_WATER RESOURCES'!G33</f>
        <v>1496750</v>
      </c>
      <c r="H33" s="380">
        <f t="shared" si="1"/>
        <v>359220000</v>
      </c>
      <c r="I33" s="356">
        <f t="shared" ref="I33:J39" si="2">E33+G33</f>
        <v>3204750</v>
      </c>
      <c r="J33" s="356">
        <f t="shared" si="2"/>
        <v>769140000</v>
      </c>
      <c r="K33" s="356">
        <f>ROUND((C33+I33),-3)</f>
        <v>3205000</v>
      </c>
      <c r="L33" s="565">
        <f t="shared" ref="K33:L39" si="3">D33+J33</f>
        <v>769140000</v>
      </c>
      <c r="O33" s="412"/>
    </row>
    <row r="34" spans="1:16" x14ac:dyDescent="0.3">
      <c r="A34" s="268">
        <v>2</v>
      </c>
      <c r="B34" s="263" t="s">
        <v>14</v>
      </c>
      <c r="C34" s="397">
        <f>'01_RM'!C34+'02_Library'!C34+'03_Mathematics'!C34+'04_MBB'!C34+'05_ENGAGE'!C34+'06_TOURISM'!C34+'07_Marine Science'!C34+'08_Food Security'!C34+'09_iGRID'!C34+'10_DAFWAT'!C34+'11_SUSTAIN'!C34+'12_WATER RESOURCES'!C34</f>
        <v>0</v>
      </c>
      <c r="D34" s="380">
        <f t="shared" si="0"/>
        <v>0</v>
      </c>
      <c r="E34" s="397">
        <f>'01_RM'!E34+'02_Library'!E34+'03_Mathematics'!E34+'04_MBB'!E34+'05_ENGAGE'!E34+'06_TOURISM'!E34+'07_Marine Science'!E34+'08_Food Security'!E34+'09_iGRID'!E34+'10_DAFWAT'!E34+'11_SUSTAIN'!E34+'12_WATER RESOURCES'!E34</f>
        <v>28500</v>
      </c>
      <c r="F34" s="380">
        <f t="shared" si="1"/>
        <v>6840000</v>
      </c>
      <c r="G34" s="397">
        <f>'01_RM'!G34+'02_Library'!G34+'03_Mathematics'!G34+'04_MBB'!G34+'05_ENGAGE'!G34+'06_TOURISM'!G34+'07_Marine Science'!G34+'08_Food Security'!G34+'09_iGRID'!G34+'10_DAFWAT'!G34+'11_SUSTAIN'!G34+'12_WATER RESOURCES'!G34</f>
        <v>28500</v>
      </c>
      <c r="H34" s="380">
        <f t="shared" si="1"/>
        <v>6840000</v>
      </c>
      <c r="I34" s="356">
        <f t="shared" si="2"/>
        <v>57000</v>
      </c>
      <c r="J34" s="356">
        <f t="shared" si="2"/>
        <v>13680000</v>
      </c>
      <c r="K34" s="356">
        <f t="shared" si="3"/>
        <v>57000</v>
      </c>
      <c r="L34" s="565">
        <f t="shared" si="3"/>
        <v>13680000</v>
      </c>
      <c r="O34" s="412"/>
      <c r="P34" s="554"/>
    </row>
    <row r="35" spans="1:16" x14ac:dyDescent="0.3">
      <c r="A35" s="268">
        <v>3</v>
      </c>
      <c r="B35" s="259" t="s">
        <v>13</v>
      </c>
      <c r="C35" s="397">
        <f>'01_RM'!C35+'02_Library'!C35+'03_Mathematics'!C35+'04_MBB'!C35+'05_ENGAGE'!C35+'06_TOURISM'!C35+'07_Marine Science'!C35+'08_Food Security'!C35+'09_iGRID'!C35+'10_DAFWAT'!C35+'11_SUSTAIN'!C35+'12_WATER RESOURCES'!C35</f>
        <v>0</v>
      </c>
      <c r="D35" s="380">
        <f t="shared" si="0"/>
        <v>0</v>
      </c>
      <c r="E35" s="397">
        <f>'01_RM'!E35+'02_Library'!E35+'03_Mathematics'!E35+'04_MBB'!E35+'05_ENGAGE'!E35+'06_TOURISM'!E35+'07_Marine Science'!E35+'08_Food Security'!E35+'09_iGRID'!E35+'10_DAFWAT'!E35+'11_SUSTAIN'!E35+'12_WATER RESOURCES'!E35</f>
        <v>214500</v>
      </c>
      <c r="F35" s="380">
        <f t="shared" si="1"/>
        <v>51480000</v>
      </c>
      <c r="G35" s="397">
        <f>'01_RM'!G35+'02_Library'!G35+'03_Mathematics'!G35+'04_MBB'!G35+'05_ENGAGE'!G35+'06_TOURISM'!G35+'07_Marine Science'!G35+'08_Food Security'!G35+'09_iGRID'!G35+'10_DAFWAT'!G35+'11_SUSTAIN'!G35+'12_WATER RESOURCES'!G35</f>
        <v>214500</v>
      </c>
      <c r="H35" s="380">
        <f t="shared" si="1"/>
        <v>51480000</v>
      </c>
      <c r="I35" s="356">
        <f t="shared" si="2"/>
        <v>429000</v>
      </c>
      <c r="J35" s="356">
        <f t="shared" si="2"/>
        <v>102960000</v>
      </c>
      <c r="K35" s="356">
        <f t="shared" si="3"/>
        <v>429000</v>
      </c>
      <c r="L35" s="565">
        <f t="shared" si="3"/>
        <v>102960000</v>
      </c>
      <c r="O35" s="412"/>
      <c r="P35" s="554"/>
    </row>
    <row r="36" spans="1:16" x14ac:dyDescent="0.3">
      <c r="A36" s="268">
        <v>4</v>
      </c>
      <c r="B36" s="259" t="s">
        <v>94</v>
      </c>
      <c r="C36" s="397">
        <f>'01_RM'!C36+'02_Library'!C36+'03_Mathematics'!C36+'04_MBB'!C36+'05_ENGAGE'!C36+'06_TOURISM'!C36+'07_Marine Science'!C36+'08_Food Security'!C36+'09_iGRID'!C36+'10_DAFWAT'!C36+'11_SUSTAIN'!C36+'12_WATER RESOURCES'!C36</f>
        <v>0</v>
      </c>
      <c r="D36" s="380">
        <f t="shared" si="0"/>
        <v>0</v>
      </c>
      <c r="E36" s="397">
        <f>'01_RM'!E36+'02_Library'!E36+'03_Mathematics'!E36+'04_MBB'!E36+'05_ENGAGE'!E36+'06_TOURISM'!E36+'07_Marine Science'!E36+'08_Food Security'!E36+'09_iGRID'!E36+'10_DAFWAT'!E36+'11_SUSTAIN'!E36+'12_WATER RESOURCES'!E36</f>
        <v>48500</v>
      </c>
      <c r="F36" s="380">
        <f t="shared" si="1"/>
        <v>11640000</v>
      </c>
      <c r="G36" s="397">
        <f>'01_RM'!G36+'02_Library'!G36+'03_Mathematics'!G36+'04_MBB'!G36+'05_ENGAGE'!G36+'06_TOURISM'!G36+'07_Marine Science'!G36+'08_Food Security'!G36+'09_iGRID'!G36+'10_DAFWAT'!G36+'11_SUSTAIN'!G36+'12_WATER RESOURCES'!G36</f>
        <v>48500</v>
      </c>
      <c r="H36" s="380">
        <f t="shared" si="1"/>
        <v>11640000</v>
      </c>
      <c r="I36" s="356">
        <f t="shared" si="2"/>
        <v>97000</v>
      </c>
      <c r="J36" s="356">
        <f t="shared" si="2"/>
        <v>23280000</v>
      </c>
      <c r="K36" s="356">
        <f t="shared" si="3"/>
        <v>97000</v>
      </c>
      <c r="L36" s="565">
        <f t="shared" si="3"/>
        <v>23280000</v>
      </c>
      <c r="O36" s="412"/>
      <c r="P36" s="554"/>
    </row>
    <row r="37" spans="1:16" x14ac:dyDescent="0.3">
      <c r="A37" s="268">
        <v>5</v>
      </c>
      <c r="B37" s="90" t="s">
        <v>76</v>
      </c>
      <c r="C37" s="397">
        <f>'01_RM'!C37+'02_Library'!C37+'03_Mathematics'!C37+'04_MBB'!C37+'05_ENGAGE'!C37+'06_TOURISM'!C37+'07_Marine Science'!C37+'08_Food Security'!C37+'09_iGRID'!C37+'10_DAFWAT'!C37+'11_SUSTAIN'!C37+'12_WATER RESOURCES'!C37</f>
        <v>0</v>
      </c>
      <c r="D37" s="380">
        <f t="shared" si="0"/>
        <v>0</v>
      </c>
      <c r="E37" s="397">
        <f>'01_RM'!E37+'02_Library'!E37+'03_Mathematics'!E37+'04_MBB'!E37+'05_ENGAGE'!E37+'06_TOURISM'!E37+'07_Marine Science'!E37+'08_Food Security'!E37+'09_iGRID'!E37+'10_DAFWAT'!E37+'11_SUSTAIN'!E37+'12_WATER RESOURCES'!E37</f>
        <v>27000</v>
      </c>
      <c r="F37" s="380">
        <f t="shared" si="1"/>
        <v>6480000</v>
      </c>
      <c r="G37" s="397">
        <f>'01_RM'!G37+'02_Library'!G37+'03_Mathematics'!G37+'04_MBB'!G37+'05_ENGAGE'!G37+'06_TOURISM'!G37+'07_Marine Science'!G37+'08_Food Security'!G37+'09_iGRID'!G37+'10_DAFWAT'!G37+'11_SUSTAIN'!G37+'12_WATER RESOURCES'!G37</f>
        <v>27000</v>
      </c>
      <c r="H37" s="380">
        <f t="shared" si="1"/>
        <v>6480000</v>
      </c>
      <c r="I37" s="356">
        <f t="shared" si="2"/>
        <v>54000</v>
      </c>
      <c r="J37" s="356">
        <f t="shared" si="2"/>
        <v>12960000</v>
      </c>
      <c r="K37" s="356">
        <f t="shared" si="3"/>
        <v>54000</v>
      </c>
      <c r="L37" s="565">
        <f t="shared" si="3"/>
        <v>12960000</v>
      </c>
      <c r="O37" s="412"/>
      <c r="P37" s="554"/>
    </row>
    <row r="38" spans="1:16" x14ac:dyDescent="0.3">
      <c r="A38" s="268">
        <v>6</v>
      </c>
      <c r="B38" s="259" t="s">
        <v>12</v>
      </c>
      <c r="C38" s="397">
        <f>'01_RM'!C38+'02_Library'!C38+'03_Mathematics'!C38+'04_MBB'!C38+'05_ENGAGE'!C38+'06_TOURISM'!C38+'07_Marine Science'!C38+'08_Food Security'!C38+'09_iGRID'!C38+'10_DAFWAT'!C38+'11_SUSTAIN'!C38+'12_WATER RESOURCES'!C38</f>
        <v>403000</v>
      </c>
      <c r="D38" s="380">
        <f t="shared" si="0"/>
        <v>96720000</v>
      </c>
      <c r="E38" s="397">
        <f>'01_RM'!E38+'02_Library'!E38+'03_Mathematics'!E38+'04_MBB'!E38+'05_ENGAGE'!E38+'06_TOURISM'!E38+'07_Marine Science'!E38+'08_Food Security'!E38+'09_iGRID'!E38+'10_DAFWAT'!E38+'11_SUSTAIN'!E38+'12_WATER RESOURCES'!E38</f>
        <v>637699</v>
      </c>
      <c r="F38" s="380">
        <f t="shared" si="1"/>
        <v>153047760</v>
      </c>
      <c r="G38" s="397">
        <f>'01_RM'!G38+'02_Library'!G38+'03_Mathematics'!G38+'04_MBB'!G38+'05_ENGAGE'!G38+'06_TOURISM'!G38+'07_Marine Science'!G38+'08_Food Security'!G38+'09_iGRID'!G38+'10_DAFWAT'!G38+'11_SUSTAIN'!G38+'12_WATER RESOURCES'!G38</f>
        <v>637699</v>
      </c>
      <c r="H38" s="380">
        <f t="shared" si="1"/>
        <v>153047760</v>
      </c>
      <c r="I38" s="356">
        <f t="shared" si="2"/>
        <v>1275398</v>
      </c>
      <c r="J38" s="356">
        <f t="shared" si="2"/>
        <v>306095520</v>
      </c>
      <c r="K38" s="356">
        <f t="shared" si="3"/>
        <v>1678398</v>
      </c>
      <c r="L38" s="565">
        <f t="shared" si="3"/>
        <v>402815520</v>
      </c>
      <c r="O38" s="412"/>
      <c r="P38" s="554"/>
    </row>
    <row r="39" spans="1:16" ht="15" thickBot="1" x14ac:dyDescent="0.35">
      <c r="A39" s="268">
        <v>7</v>
      </c>
      <c r="B39" s="259" t="s">
        <v>11</v>
      </c>
      <c r="C39" s="397">
        <f>'01_RM'!C39+'02_Library'!C39+'03_Mathematics'!C39+'04_MBB'!C39+'05_ENGAGE'!C39+'06_TOURISM'!C39+'07_Marine Science'!C39+'08_Food Security'!C39+'09_iGRID'!C39+'10_DAFWAT'!C39+'11_SUSTAIN'!C39+'12_WATER RESOURCES'!C39</f>
        <v>0</v>
      </c>
      <c r="D39" s="380">
        <f t="shared" si="0"/>
        <v>0</v>
      </c>
      <c r="E39" s="397">
        <f>'01_RM'!E39+'02_Library'!E39+'03_Mathematics'!E39+'04_MBB'!E39+'05_ENGAGE'!E39+'06_TOURISM'!E39+'07_Marine Science'!E39+'08_Food Security'!E39+'09_iGRID'!E39+'10_DAFWAT'!E39+'11_SUSTAIN'!E39+'12_WATER RESOURCES'!E39</f>
        <v>232925</v>
      </c>
      <c r="F39" s="380">
        <f t="shared" si="1"/>
        <v>55902000</v>
      </c>
      <c r="G39" s="397">
        <f>'01_RM'!G39+'02_Library'!G39+'03_Mathematics'!G39+'04_MBB'!G39+'05_ENGAGE'!G39+'06_TOURISM'!G39+'07_Marine Science'!G39+'08_Food Security'!G39+'09_iGRID'!G39+'10_DAFWAT'!G39+'11_SUSTAIN'!G39+'12_WATER RESOURCES'!G39</f>
        <v>232925</v>
      </c>
      <c r="H39" s="380">
        <f t="shared" si="1"/>
        <v>55902000</v>
      </c>
      <c r="I39" s="356">
        <f t="shared" si="2"/>
        <v>465850</v>
      </c>
      <c r="J39" s="356">
        <f t="shared" si="2"/>
        <v>111804000</v>
      </c>
      <c r="K39" s="356">
        <f t="shared" si="3"/>
        <v>465850</v>
      </c>
      <c r="L39" s="565">
        <f t="shared" si="3"/>
        <v>111804000</v>
      </c>
      <c r="O39" s="412"/>
      <c r="P39" s="554"/>
    </row>
    <row r="40" spans="1:16" ht="15" thickBot="1" x14ac:dyDescent="0.35">
      <c r="A40" s="268"/>
      <c r="B40" s="262" t="s">
        <v>9</v>
      </c>
      <c r="C40" s="394">
        <f>SUM(C33:C39)</f>
        <v>403000</v>
      </c>
      <c r="D40" s="394">
        <f>SUM(D33:D39)</f>
        <v>96720000</v>
      </c>
      <c r="E40" s="394">
        <f t="shared" ref="E40:L40" si="4">SUM(E33:E39)</f>
        <v>2897124</v>
      </c>
      <c r="F40" s="394">
        <f t="shared" si="4"/>
        <v>695309760</v>
      </c>
      <c r="G40" s="394">
        <f>ROUND((SUM(G33:G39)),-3)</f>
        <v>2686000</v>
      </c>
      <c r="H40" s="394">
        <f t="shared" si="4"/>
        <v>644609760</v>
      </c>
      <c r="I40" s="394">
        <f>ROUND((SUM(I33:I39)),-3)</f>
        <v>5583000</v>
      </c>
      <c r="J40" s="394">
        <f t="shared" si="4"/>
        <v>1339919520</v>
      </c>
      <c r="K40" s="394">
        <f>ROUND((SUM(K33:K39)),-3)</f>
        <v>5986000</v>
      </c>
      <c r="L40" s="566">
        <f t="shared" si="4"/>
        <v>1436639520</v>
      </c>
    </row>
    <row r="41" spans="1:16" x14ac:dyDescent="0.3">
      <c r="A41" s="268"/>
      <c r="B41" s="259" t="s">
        <v>10</v>
      </c>
      <c r="C41" s="397">
        <f>'01_RM'!C41+'02_Library'!C41+'03_Mathematics'!C41+'04_MBB'!C41+'05_ENGAGE'!C41+'06_TOURISM'!C41+'07_Marine Science'!C41+'08_Food Security'!C41+'09_iGRID'!C41+'10_DAFWAT'!C41+'11_SUSTAIN'!C41+'12_WATER RESOURCES'!C41</f>
        <v>969000</v>
      </c>
      <c r="D41" s="397">
        <f>'01_RM'!D41+'02_Library'!D41+'03_Mathematics'!D41+'04_MBB'!D41+'05_ENGAGE'!D41+'06_TOURISM'!D41+'07_Marine Science'!D41+'08_Food Security'!D41+'09_iGRID'!D41+'10_DAFWAT'!D41+'11_SUSTAIN'!D41+'12_WATER RESOURCES'!D41</f>
        <v>232560000</v>
      </c>
      <c r="E41" s="397">
        <f>'01_RM'!E41+'02_Library'!E41+'03_Mathematics'!E41+'04_MBB'!E41+'05_ENGAGE'!E41+'06_TOURISM'!E41+'07_Marine Science'!E41+'08_Food Security'!E41+'09_iGRID'!E41+'10_DAFWAT'!E41+'11_SUSTAIN'!E41+'12_WATER RESOURCES'!E41</f>
        <v>1123000</v>
      </c>
      <c r="F41" s="397">
        <f>'01_RM'!F41+'02_Library'!F41+'03_Mathematics'!F41+'04_MBB'!F41+'05_ENGAGE'!F41+'06_TOURISM'!F41+'07_Marine Science'!F41+'08_Food Security'!F41+'09_iGRID'!F41+'10_DAFWAT'!F41+'11_SUSTAIN'!F41+'12_WATER RESOURCES'!F41</f>
        <v>303120000</v>
      </c>
      <c r="G41" s="397">
        <f>'01_RM'!G41+'02_Library'!G41+'03_Mathematics'!G41+'04_MBB'!G41+'05_ENGAGE'!G41+'06_TOURISM'!G41+'07_Marine Science'!G41+'08_Food Security'!G41+'09_iGRID'!G41+'10_DAFWAT'!G41+'11_SUSTAIN'!G41+'12_WATER RESOURCES'!G41</f>
        <v>1123000</v>
      </c>
      <c r="H41" s="397">
        <f>'01_RM'!H41+'02_Library'!H41+'03_Mathematics'!H41+'04_MBB'!H41+'05_ENGAGE'!H41+'06_TOURISM'!H41+'07_Marine Science'!H41+'08_Food Security'!H41+'09_iGRID'!H41+'10_DAFWAT'!H41+'11_SUSTAIN'!H41+'12_WATER RESOURCES'!H41</f>
        <v>269520000</v>
      </c>
      <c r="I41" s="397">
        <f>'01_RM'!I41+'02_Library'!I41+'03_Mathematics'!I41+'04_MBB'!I41+'05_ENGAGE'!I41+'06_TOURISM'!I41+'07_Marine Science'!I41+'08_Food Security'!I41+'09_iGRID'!I41+'10_DAFWAT'!I41+'11_SUSTAIN'!I41+'12_WATER RESOURCES'!I41</f>
        <v>2246000</v>
      </c>
      <c r="J41" s="397">
        <f>'01_RM'!J41+'02_Library'!J41+'03_Mathematics'!J41+'04_MBB'!J41+'05_ENGAGE'!J41+'06_TOURISM'!J41+'07_Marine Science'!J41+'08_Food Security'!J41+'09_iGRID'!J41+'10_DAFWAT'!J41+'11_SUSTAIN'!J41+'12_WATER RESOURCES'!J41</f>
        <v>610980000</v>
      </c>
      <c r="K41" s="397">
        <f>'01_RM'!K41+'02_Library'!K41+'03_Mathematics'!K41+'04_MBB'!K41+'05_ENGAGE'!K41+'06_TOURISM'!K41+'07_Marine Science'!K41+'08_Food Security'!K41+'09_iGRID'!K41+'10_DAFWAT'!K41+'11_SUSTAIN'!K41+'12_WATER RESOURCES'!K41</f>
        <v>3215000</v>
      </c>
      <c r="L41" s="563">
        <f>'01_RM'!L41+'02_Library'!L41+'03_Mathematics'!L41+'04_MBB'!L41+'05_ENGAGE'!L41+'06_TOURISM'!L41+'07_Marine Science'!L41+'08_Food Security'!L41+'09_iGRID'!L41+'10_DAFWAT'!L41+'11_SUSTAIN'!L41+'12_WATER RESOURCES'!L41</f>
        <v>843540000</v>
      </c>
      <c r="M41" s="556"/>
    </row>
    <row r="42" spans="1:16" x14ac:dyDescent="0.3">
      <c r="A42" s="270"/>
      <c r="B42" s="265" t="s">
        <v>153</v>
      </c>
      <c r="C42" s="395">
        <f>C41</f>
        <v>969000</v>
      </c>
      <c r="D42" s="395">
        <f>D41</f>
        <v>232560000</v>
      </c>
      <c r="E42" s="395">
        <f t="shared" ref="E42:L42" si="5">E41</f>
        <v>1123000</v>
      </c>
      <c r="F42" s="395">
        <f t="shared" si="5"/>
        <v>303120000</v>
      </c>
      <c r="G42" s="395">
        <f t="shared" si="5"/>
        <v>1123000</v>
      </c>
      <c r="H42" s="395">
        <f t="shared" si="5"/>
        <v>269520000</v>
      </c>
      <c r="I42" s="395">
        <f t="shared" si="5"/>
        <v>2246000</v>
      </c>
      <c r="J42" s="395">
        <f t="shared" si="5"/>
        <v>610980000</v>
      </c>
      <c r="K42" s="395">
        <f t="shared" si="5"/>
        <v>3215000</v>
      </c>
      <c r="L42" s="567">
        <f t="shared" si="5"/>
        <v>843540000</v>
      </c>
    </row>
    <row r="43" spans="1:16" x14ac:dyDescent="0.3">
      <c r="A43" s="268"/>
      <c r="B43" s="8"/>
      <c r="C43" s="396"/>
      <c r="D43" s="396"/>
      <c r="E43" s="396"/>
      <c r="F43" s="396"/>
      <c r="G43" s="396"/>
      <c r="H43" s="396"/>
      <c r="I43" s="396"/>
      <c r="J43" s="396"/>
      <c r="K43" s="396"/>
      <c r="L43" s="568"/>
    </row>
    <row r="44" spans="1:16" ht="16.2" thickBot="1" x14ac:dyDescent="0.35">
      <c r="A44" s="272"/>
      <c r="B44" s="273" t="s">
        <v>8</v>
      </c>
      <c r="C44" s="569">
        <f>ROUND((C31+C40+C42),-3)</f>
        <v>9976000</v>
      </c>
      <c r="D44" s="569">
        <f>D31+D40+D42</f>
        <v>2436250100</v>
      </c>
      <c r="E44" s="569">
        <f t="shared" ref="E44:L44" si="6">E31+E40+E42</f>
        <v>8018324</v>
      </c>
      <c r="F44" s="569">
        <f t="shared" si="6"/>
        <v>1956660160</v>
      </c>
      <c r="G44" s="569">
        <f t="shared" si="6"/>
        <v>7586400</v>
      </c>
      <c r="H44" s="569">
        <f t="shared" si="6"/>
        <v>1840717960</v>
      </c>
      <c r="I44" s="569">
        <f>ROUND((I31+I40+I42),-3)</f>
        <v>15914000</v>
      </c>
      <c r="J44" s="569">
        <f t="shared" si="6"/>
        <v>3862117820</v>
      </c>
      <c r="K44" s="569">
        <f>ROUND((K31+K40+K42),-3)</f>
        <v>25890000</v>
      </c>
      <c r="L44" s="570">
        <f t="shared" si="6"/>
        <v>6226277920</v>
      </c>
    </row>
  </sheetData>
  <mergeCells count="9">
    <mergeCell ref="E32:F32"/>
    <mergeCell ref="G32:H32"/>
    <mergeCell ref="A3:L3"/>
    <mergeCell ref="A4:L4"/>
    <mergeCell ref="C10:D10"/>
    <mergeCell ref="E10:F10"/>
    <mergeCell ref="G10:H10"/>
    <mergeCell ref="I10:J10"/>
    <mergeCell ref="K10:L10"/>
  </mergeCells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1" workbookViewId="0">
      <selection activeCell="N23" sqref="N23"/>
    </sheetView>
  </sheetViews>
  <sheetFormatPr defaultColWidth="8.88671875" defaultRowHeight="14.4" x14ac:dyDescent="0.3"/>
  <cols>
    <col min="1" max="1" width="3.88671875" customWidth="1"/>
    <col min="2" max="2" width="29.21875" customWidth="1"/>
    <col min="3" max="3" width="12" bestFit="1" customWidth="1"/>
    <col min="4" max="4" width="14.5546875" customWidth="1"/>
    <col min="5" max="5" width="12" bestFit="1" customWidth="1"/>
    <col min="6" max="6" width="14" bestFit="1" customWidth="1"/>
    <col min="7" max="7" width="12.88671875" customWidth="1"/>
    <col min="8" max="8" width="13.21875" customWidth="1"/>
    <col min="9" max="9" width="14.109375" customWidth="1"/>
    <col min="10" max="10" width="15" customWidth="1"/>
    <col min="11" max="11" width="11.33203125" customWidth="1"/>
    <col min="12" max="12" width="16.21875" customWidth="1"/>
    <col min="13" max="13" width="13.88671875" bestFit="1" customWidth="1"/>
  </cols>
  <sheetData>
    <row r="1" spans="1:12" s="96" customFormat="1" x14ac:dyDescent="0.3"/>
    <row r="2" spans="1:12" ht="15" thickBot="1" x14ac:dyDescent="0.35"/>
    <row r="3" spans="1:12" ht="14.55" customHeight="1" x14ac:dyDescent="0.35">
      <c r="A3" s="575" t="s">
        <v>131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7"/>
    </row>
    <row r="4" spans="1:12" x14ac:dyDescent="0.3">
      <c r="A4" s="614" t="s">
        <v>158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6"/>
    </row>
    <row r="5" spans="1:12" x14ac:dyDescent="0.3">
      <c r="A5" s="319"/>
      <c r="B5" s="316"/>
      <c r="C5" s="314"/>
      <c r="D5" s="314"/>
      <c r="E5" s="314"/>
      <c r="F5" s="314"/>
      <c r="G5" s="314"/>
      <c r="H5" s="314"/>
      <c r="I5" s="314"/>
      <c r="J5" s="314"/>
      <c r="K5" s="314"/>
      <c r="L5" s="315"/>
    </row>
    <row r="6" spans="1:12" x14ac:dyDescent="0.3">
      <c r="A6" s="319"/>
      <c r="B6" s="316" t="s">
        <v>161</v>
      </c>
      <c r="C6" s="314"/>
      <c r="D6" s="314"/>
      <c r="E6" s="314"/>
      <c r="F6" s="314"/>
      <c r="G6" s="314"/>
      <c r="H6" s="316"/>
      <c r="I6" s="314"/>
      <c r="J6" s="314"/>
      <c r="K6" s="314"/>
      <c r="L6" s="315"/>
    </row>
    <row r="7" spans="1:12" x14ac:dyDescent="0.3">
      <c r="A7" s="319"/>
      <c r="B7" s="316" t="s">
        <v>44</v>
      </c>
      <c r="C7" s="314"/>
      <c r="D7" s="314"/>
      <c r="E7" s="314"/>
      <c r="F7" s="314"/>
      <c r="G7" s="314"/>
      <c r="H7" s="314"/>
      <c r="I7" s="314"/>
      <c r="J7" s="314"/>
      <c r="K7" s="314"/>
      <c r="L7" s="315"/>
    </row>
    <row r="8" spans="1:12" s="96" customFormat="1" x14ac:dyDescent="0.3">
      <c r="A8" s="319"/>
      <c r="B8" s="316" t="s">
        <v>42</v>
      </c>
      <c r="C8" s="314"/>
      <c r="D8" s="314"/>
      <c r="E8" s="314"/>
      <c r="F8" s="314"/>
      <c r="G8" s="314"/>
      <c r="H8" s="314"/>
      <c r="I8" s="314"/>
      <c r="J8" s="314"/>
      <c r="K8" s="314"/>
      <c r="L8" s="315"/>
    </row>
    <row r="9" spans="1:12" ht="15" thickBot="1" x14ac:dyDescent="0.35">
      <c r="A9" s="319"/>
      <c r="B9" s="318" t="s">
        <v>45</v>
      </c>
      <c r="C9" s="316"/>
      <c r="D9" s="316"/>
      <c r="E9" s="316"/>
      <c r="F9" s="314"/>
      <c r="G9" s="314"/>
      <c r="H9" s="314"/>
      <c r="I9" s="314"/>
      <c r="J9" s="314"/>
      <c r="K9" s="314"/>
      <c r="L9" s="315"/>
    </row>
    <row r="10" spans="1:12" ht="42" customHeight="1" x14ac:dyDescent="0.3">
      <c r="A10" s="266"/>
      <c r="B10" s="267" t="s">
        <v>26</v>
      </c>
      <c r="C10" s="610" t="s">
        <v>46</v>
      </c>
      <c r="D10" s="610"/>
      <c r="E10" s="611" t="s">
        <v>47</v>
      </c>
      <c r="F10" s="611"/>
      <c r="G10" s="611" t="s">
        <v>48</v>
      </c>
      <c r="H10" s="611"/>
      <c r="I10" s="612" t="s">
        <v>31</v>
      </c>
      <c r="J10" s="612"/>
      <c r="K10" s="611" t="s">
        <v>32</v>
      </c>
      <c r="L10" s="613"/>
    </row>
    <row r="11" spans="1:12" ht="24.75" customHeight="1" x14ac:dyDescent="0.3">
      <c r="A11" s="268"/>
      <c r="B11" s="258"/>
      <c r="C11" s="104" t="s">
        <v>6</v>
      </c>
      <c r="D11" s="104" t="s">
        <v>5</v>
      </c>
      <c r="E11" s="109" t="s">
        <v>6</v>
      </c>
      <c r="F11" s="109" t="s">
        <v>5</v>
      </c>
      <c r="G11" s="109" t="s">
        <v>7</v>
      </c>
      <c r="H11" s="109" t="s">
        <v>5</v>
      </c>
      <c r="I11" s="109" t="s">
        <v>6</v>
      </c>
      <c r="J11" s="109" t="s">
        <v>5</v>
      </c>
      <c r="K11" s="109" t="s">
        <v>6</v>
      </c>
      <c r="L11" s="269" t="s">
        <v>5</v>
      </c>
    </row>
    <row r="12" spans="1:12" x14ac:dyDescent="0.3">
      <c r="A12" s="268">
        <v>1</v>
      </c>
      <c r="B12" s="259" t="s">
        <v>49</v>
      </c>
      <c r="C12" s="275"/>
      <c r="D12" s="275">
        <f>C12*240</f>
        <v>0</v>
      </c>
      <c r="E12" s="253"/>
      <c r="F12" s="275">
        <f t="shared" ref="F12:H19" si="0">E12*240</f>
        <v>0</v>
      </c>
      <c r="G12" s="253"/>
      <c r="H12" s="275">
        <f t="shared" si="0"/>
        <v>0</v>
      </c>
      <c r="I12" s="286">
        <f t="shared" ref="I12:J29" si="1">E12+G12</f>
        <v>0</v>
      </c>
      <c r="J12" s="286">
        <f t="shared" si="1"/>
        <v>0</v>
      </c>
      <c r="K12" s="286">
        <f>C12+I12</f>
        <v>0</v>
      </c>
      <c r="L12" s="311">
        <f>D12+J12</f>
        <v>0</v>
      </c>
    </row>
    <row r="13" spans="1:12" x14ac:dyDescent="0.3">
      <c r="A13" s="268">
        <v>2</v>
      </c>
      <c r="B13" s="259" t="s">
        <v>50</v>
      </c>
      <c r="C13" s="275"/>
      <c r="D13" s="275">
        <f t="shared" ref="D13:D30" si="2">C13*240</f>
        <v>0</v>
      </c>
      <c r="E13" s="276"/>
      <c r="F13" s="275">
        <f t="shared" si="0"/>
        <v>0</v>
      </c>
      <c r="G13" s="277"/>
      <c r="H13" s="275">
        <f t="shared" si="0"/>
        <v>0</v>
      </c>
      <c r="I13" s="286">
        <f t="shared" si="1"/>
        <v>0</v>
      </c>
      <c r="J13" s="286">
        <f t="shared" si="1"/>
        <v>0</v>
      </c>
      <c r="K13" s="286">
        <f t="shared" ref="K13:K29" si="3">C13+I13</f>
        <v>0</v>
      </c>
      <c r="L13" s="311">
        <f t="shared" ref="L13:L29" si="4">D13+J13</f>
        <v>0</v>
      </c>
    </row>
    <row r="14" spans="1:12" ht="15" customHeight="1" x14ac:dyDescent="0.3">
      <c r="A14" s="268">
        <v>3</v>
      </c>
      <c r="B14" s="259" t="s">
        <v>51</v>
      </c>
      <c r="C14" s="278"/>
      <c r="D14" s="275">
        <f t="shared" si="2"/>
        <v>0</v>
      </c>
      <c r="E14" s="279"/>
      <c r="F14" s="275">
        <f t="shared" si="0"/>
        <v>0</v>
      </c>
      <c r="G14" s="279"/>
      <c r="H14" s="275">
        <f t="shared" si="0"/>
        <v>0</v>
      </c>
      <c r="I14" s="286">
        <f t="shared" si="1"/>
        <v>0</v>
      </c>
      <c r="J14" s="286">
        <f t="shared" si="1"/>
        <v>0</v>
      </c>
      <c r="K14" s="286">
        <f t="shared" si="3"/>
        <v>0</v>
      </c>
      <c r="L14" s="311">
        <f t="shared" si="4"/>
        <v>0</v>
      </c>
    </row>
    <row r="15" spans="1:12" ht="15" customHeight="1" x14ac:dyDescent="0.3">
      <c r="A15" s="268">
        <v>4</v>
      </c>
      <c r="B15" s="260" t="s">
        <v>52</v>
      </c>
      <c r="C15" s="280"/>
      <c r="D15" s="275">
        <f t="shared" si="2"/>
        <v>0</v>
      </c>
      <c r="E15" s="279"/>
      <c r="F15" s="275">
        <f t="shared" si="0"/>
        <v>0</v>
      </c>
      <c r="G15" s="279"/>
      <c r="H15" s="275">
        <f t="shared" si="0"/>
        <v>0</v>
      </c>
      <c r="I15" s="286">
        <f t="shared" si="1"/>
        <v>0</v>
      </c>
      <c r="J15" s="286">
        <f t="shared" si="1"/>
        <v>0</v>
      </c>
      <c r="K15" s="286">
        <f t="shared" si="3"/>
        <v>0</v>
      </c>
      <c r="L15" s="311">
        <f t="shared" si="4"/>
        <v>0</v>
      </c>
    </row>
    <row r="16" spans="1:12" ht="15" customHeight="1" x14ac:dyDescent="0.3">
      <c r="A16" s="268">
        <v>5</v>
      </c>
      <c r="B16" s="260" t="s">
        <v>24</v>
      </c>
      <c r="C16" s="280">
        <f>14350*8</f>
        <v>114800</v>
      </c>
      <c r="D16" s="275">
        <f t="shared" si="2"/>
        <v>27552000</v>
      </c>
      <c r="E16" s="424">
        <f>I16/2</f>
        <v>168000</v>
      </c>
      <c r="F16" s="414">
        <f>J16/2</f>
        <v>40320000</v>
      </c>
      <c r="G16" s="424">
        <f>I16/2</f>
        <v>168000</v>
      </c>
      <c r="H16" s="414">
        <f>J16/2</f>
        <v>40320000</v>
      </c>
      <c r="I16" s="286">
        <f>((1500*3)*8)+(2500*3*5*8)</f>
        <v>336000</v>
      </c>
      <c r="J16" s="286">
        <f>I16*240</f>
        <v>80640000</v>
      </c>
      <c r="K16" s="286">
        <f t="shared" si="3"/>
        <v>450800</v>
      </c>
      <c r="L16" s="311">
        <f t="shared" si="4"/>
        <v>108192000</v>
      </c>
    </row>
    <row r="17" spans="1:14" ht="14.55" customHeight="1" x14ac:dyDescent="0.3">
      <c r="A17" s="268">
        <v>6</v>
      </c>
      <c r="B17" s="260" t="s">
        <v>23</v>
      </c>
      <c r="C17" s="280">
        <v>0</v>
      </c>
      <c r="D17" s="275">
        <f t="shared" si="2"/>
        <v>0</v>
      </c>
      <c r="E17" s="279"/>
      <c r="F17" s="275">
        <f t="shared" si="0"/>
        <v>0</v>
      </c>
      <c r="G17" s="280"/>
      <c r="H17" s="275">
        <f t="shared" si="0"/>
        <v>0</v>
      </c>
      <c r="I17" s="286">
        <f t="shared" si="1"/>
        <v>0</v>
      </c>
      <c r="J17" s="286">
        <f t="shared" si="1"/>
        <v>0</v>
      </c>
      <c r="K17" s="286">
        <f t="shared" si="3"/>
        <v>0</v>
      </c>
      <c r="L17" s="311">
        <f t="shared" si="4"/>
        <v>0</v>
      </c>
    </row>
    <row r="18" spans="1:14" ht="15" customHeight="1" x14ac:dyDescent="0.3">
      <c r="A18" s="268">
        <v>7</v>
      </c>
      <c r="B18" s="260" t="s">
        <v>22</v>
      </c>
      <c r="C18" s="280">
        <v>0</v>
      </c>
      <c r="D18" s="275">
        <f t="shared" si="2"/>
        <v>0</v>
      </c>
      <c r="E18" s="279"/>
      <c r="F18" s="275">
        <f t="shared" si="0"/>
        <v>0</v>
      </c>
      <c r="G18" s="280"/>
      <c r="H18" s="275">
        <f t="shared" si="0"/>
        <v>0</v>
      </c>
      <c r="I18" s="286">
        <f t="shared" si="1"/>
        <v>0</v>
      </c>
      <c r="J18" s="286">
        <f t="shared" si="1"/>
        <v>0</v>
      </c>
      <c r="K18" s="286">
        <f t="shared" si="3"/>
        <v>0</v>
      </c>
      <c r="L18" s="311">
        <f t="shared" si="4"/>
        <v>0</v>
      </c>
    </row>
    <row r="19" spans="1:14" ht="14.55" customHeight="1" x14ac:dyDescent="0.3">
      <c r="A19" s="268">
        <v>8</v>
      </c>
      <c r="B19" s="260" t="s">
        <v>53</v>
      </c>
      <c r="C19" s="281">
        <v>0</v>
      </c>
      <c r="D19" s="275">
        <f t="shared" si="2"/>
        <v>0</v>
      </c>
      <c r="E19" s="279"/>
      <c r="F19" s="275">
        <f t="shared" si="0"/>
        <v>0</v>
      </c>
      <c r="G19" s="280"/>
      <c r="H19" s="275">
        <f t="shared" si="0"/>
        <v>0</v>
      </c>
      <c r="I19" s="286">
        <f t="shared" si="1"/>
        <v>0</v>
      </c>
      <c r="J19" s="286">
        <f t="shared" si="1"/>
        <v>0</v>
      </c>
      <c r="K19" s="286">
        <f t="shared" si="3"/>
        <v>0</v>
      </c>
      <c r="L19" s="311">
        <f t="shared" si="4"/>
        <v>0</v>
      </c>
    </row>
    <row r="20" spans="1:14" ht="15" customHeight="1" x14ac:dyDescent="0.3">
      <c r="A20" s="268">
        <v>9</v>
      </c>
      <c r="B20" s="261" t="s">
        <v>20</v>
      </c>
      <c r="C20" s="283">
        <v>208000</v>
      </c>
      <c r="D20" s="275">
        <v>49920000</v>
      </c>
      <c r="E20" s="283">
        <v>625000</v>
      </c>
      <c r="F20" s="275">
        <v>150000000</v>
      </c>
      <c r="G20" s="280">
        <v>625000</v>
      </c>
      <c r="H20" s="275">
        <v>150000000</v>
      </c>
      <c r="I20" s="286">
        <v>1250000</v>
      </c>
      <c r="J20" s="286">
        <v>300000000</v>
      </c>
      <c r="K20" s="286">
        <v>1458000</v>
      </c>
      <c r="L20" s="311">
        <v>349920000</v>
      </c>
    </row>
    <row r="21" spans="1:14" ht="14.55" customHeight="1" x14ac:dyDescent="0.3">
      <c r="A21" s="268">
        <v>10</v>
      </c>
      <c r="B21" s="260" t="s">
        <v>54</v>
      </c>
      <c r="C21" s="283">
        <v>42000</v>
      </c>
      <c r="D21" s="275">
        <f t="shared" si="2"/>
        <v>10080000</v>
      </c>
      <c r="E21" s="283"/>
      <c r="F21" s="275">
        <f>E21*240</f>
        <v>0</v>
      </c>
      <c r="G21" s="280"/>
      <c r="H21" s="275">
        <f>G21*240</f>
        <v>0</v>
      </c>
      <c r="I21" s="286">
        <f t="shared" si="1"/>
        <v>0</v>
      </c>
      <c r="J21" s="286">
        <f t="shared" si="1"/>
        <v>0</v>
      </c>
      <c r="K21" s="286">
        <f t="shared" si="3"/>
        <v>42000</v>
      </c>
      <c r="L21" s="311">
        <f t="shared" si="4"/>
        <v>10080000</v>
      </c>
    </row>
    <row r="22" spans="1:14" ht="14.55" customHeight="1" x14ac:dyDescent="0.3">
      <c r="A22" s="268">
        <v>11</v>
      </c>
      <c r="B22" s="260" t="s">
        <v>18</v>
      </c>
      <c r="C22" s="280"/>
      <c r="D22" s="275">
        <f t="shared" si="2"/>
        <v>0</v>
      </c>
      <c r="E22" s="282"/>
      <c r="F22" s="275">
        <f>E22*240</f>
        <v>0</v>
      </c>
      <c r="G22" s="280"/>
      <c r="H22" s="275">
        <f>G22*240</f>
        <v>0</v>
      </c>
      <c r="I22" s="286">
        <f t="shared" si="1"/>
        <v>0</v>
      </c>
      <c r="J22" s="286">
        <f t="shared" si="1"/>
        <v>0</v>
      </c>
      <c r="K22" s="286">
        <f t="shared" si="3"/>
        <v>0</v>
      </c>
      <c r="L22" s="311">
        <f t="shared" si="4"/>
        <v>0</v>
      </c>
    </row>
    <row r="23" spans="1:14" ht="14.55" customHeight="1" x14ac:dyDescent="0.3">
      <c r="A23" s="268">
        <v>12</v>
      </c>
      <c r="B23" s="260" t="s">
        <v>55</v>
      </c>
      <c r="C23" s="283">
        <v>440000</v>
      </c>
      <c r="D23" s="275">
        <v>105600000</v>
      </c>
      <c r="E23" s="283">
        <v>75000</v>
      </c>
      <c r="F23" s="275">
        <v>18000000</v>
      </c>
      <c r="G23" s="283">
        <v>75000</v>
      </c>
      <c r="H23" s="275">
        <v>18000000</v>
      </c>
      <c r="I23" s="286">
        <v>150000</v>
      </c>
      <c r="J23" s="286">
        <v>66000000</v>
      </c>
      <c r="K23" s="286">
        <v>590000</v>
      </c>
      <c r="L23" s="311">
        <v>141600000</v>
      </c>
    </row>
    <row r="24" spans="1:14" ht="14.55" customHeight="1" x14ac:dyDescent="0.3">
      <c r="A24" s="268">
        <v>13</v>
      </c>
      <c r="B24" s="261" t="s">
        <v>56</v>
      </c>
      <c r="C24" s="283">
        <f>125000+(60000000/250)</f>
        <v>365000</v>
      </c>
      <c r="D24" s="275">
        <f t="shared" si="2"/>
        <v>87600000</v>
      </c>
      <c r="E24" s="283">
        <v>0</v>
      </c>
      <c r="F24" s="275">
        <f t="shared" ref="F24:F29" si="5">E24*240</f>
        <v>0</v>
      </c>
      <c r="G24" s="280">
        <v>0</v>
      </c>
      <c r="H24" s="275">
        <f t="shared" ref="H24:H29" si="6">G24*240</f>
        <v>0</v>
      </c>
      <c r="I24" s="286">
        <f t="shared" si="1"/>
        <v>0</v>
      </c>
      <c r="J24" s="286">
        <f t="shared" si="1"/>
        <v>0</v>
      </c>
      <c r="K24" s="286">
        <f t="shared" si="3"/>
        <v>365000</v>
      </c>
      <c r="L24" s="311">
        <f t="shared" si="4"/>
        <v>87600000</v>
      </c>
    </row>
    <row r="25" spans="1:14" ht="14.55" customHeight="1" x14ac:dyDescent="0.3">
      <c r="A25" s="268">
        <v>14</v>
      </c>
      <c r="B25" s="261" t="s">
        <v>57</v>
      </c>
      <c r="C25" s="283">
        <v>473000</v>
      </c>
      <c r="D25" s="275">
        <f t="shared" si="2"/>
        <v>113520000</v>
      </c>
      <c r="E25" s="283">
        <v>83500</v>
      </c>
      <c r="F25" s="275">
        <f t="shared" si="5"/>
        <v>20040000</v>
      </c>
      <c r="G25" s="280">
        <v>83500</v>
      </c>
      <c r="H25" s="275">
        <f t="shared" si="6"/>
        <v>20040000</v>
      </c>
      <c r="I25" s="286">
        <f t="shared" si="1"/>
        <v>167000</v>
      </c>
      <c r="J25" s="286">
        <f t="shared" si="1"/>
        <v>40080000</v>
      </c>
      <c r="K25" s="286">
        <f t="shared" si="3"/>
        <v>640000</v>
      </c>
      <c r="L25" s="311">
        <f t="shared" si="4"/>
        <v>153600000</v>
      </c>
    </row>
    <row r="26" spans="1:14" s="96" customFormat="1" x14ac:dyDescent="0.3">
      <c r="A26" s="268">
        <v>15</v>
      </c>
      <c r="B26" s="260" t="s">
        <v>63</v>
      </c>
      <c r="C26" s="280"/>
      <c r="D26" s="275">
        <f t="shared" si="2"/>
        <v>0</v>
      </c>
      <c r="E26" s="279"/>
      <c r="F26" s="275">
        <f t="shared" si="5"/>
        <v>0</v>
      </c>
      <c r="G26" s="279"/>
      <c r="H26" s="275">
        <f t="shared" si="6"/>
        <v>0</v>
      </c>
      <c r="I26" s="286">
        <f t="shared" si="1"/>
        <v>0</v>
      </c>
      <c r="J26" s="286">
        <f t="shared" si="1"/>
        <v>0</v>
      </c>
      <c r="K26" s="286">
        <f t="shared" si="3"/>
        <v>0</v>
      </c>
      <c r="L26" s="311">
        <f t="shared" si="4"/>
        <v>0</v>
      </c>
    </row>
    <row r="27" spans="1:14" s="96" customFormat="1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5"/>
        <v>0</v>
      </c>
      <c r="G27" s="252">
        <v>0</v>
      </c>
      <c r="H27" s="275">
        <f t="shared" si="6"/>
        <v>0</v>
      </c>
      <c r="I27" s="286">
        <f t="shared" si="1"/>
        <v>0</v>
      </c>
      <c r="J27" s="286">
        <f t="shared" si="1"/>
        <v>0</v>
      </c>
      <c r="K27" s="286">
        <f t="shared" si="3"/>
        <v>0</v>
      </c>
      <c r="L27" s="286">
        <f t="shared" si="4"/>
        <v>0</v>
      </c>
    </row>
    <row r="28" spans="1:14" s="96" customFormat="1" ht="14.55" customHeight="1" x14ac:dyDescent="0.3">
      <c r="A28" s="268">
        <v>17</v>
      </c>
      <c r="B28" s="260" t="s">
        <v>91</v>
      </c>
      <c r="C28" s="280"/>
      <c r="D28" s="275">
        <f t="shared" si="2"/>
        <v>0</v>
      </c>
      <c r="E28" s="279"/>
      <c r="F28" s="275">
        <f t="shared" si="5"/>
        <v>0</v>
      </c>
      <c r="G28" s="279"/>
      <c r="H28" s="275">
        <f t="shared" si="6"/>
        <v>0</v>
      </c>
      <c r="I28" s="286">
        <f t="shared" si="1"/>
        <v>0</v>
      </c>
      <c r="J28" s="286">
        <f t="shared" si="1"/>
        <v>0</v>
      </c>
      <c r="K28" s="286">
        <f t="shared" si="3"/>
        <v>0</v>
      </c>
      <c r="L28" s="311">
        <f t="shared" si="4"/>
        <v>0</v>
      </c>
    </row>
    <row r="29" spans="1:14" x14ac:dyDescent="0.3">
      <c r="A29" s="268">
        <v>18</v>
      </c>
      <c r="B29" s="261" t="s">
        <v>17</v>
      </c>
      <c r="C29" s="280"/>
      <c r="D29" s="275">
        <f t="shared" si="2"/>
        <v>0</v>
      </c>
      <c r="E29" s="279"/>
      <c r="F29" s="275">
        <f t="shared" si="5"/>
        <v>0</v>
      </c>
      <c r="G29" s="279"/>
      <c r="H29" s="275">
        <f t="shared" si="6"/>
        <v>0</v>
      </c>
      <c r="I29" s="286">
        <f t="shared" si="1"/>
        <v>0</v>
      </c>
      <c r="J29" s="286">
        <f t="shared" si="1"/>
        <v>0</v>
      </c>
      <c r="K29" s="286">
        <f t="shared" si="3"/>
        <v>0</v>
      </c>
      <c r="L29" s="311">
        <f t="shared" si="4"/>
        <v>0</v>
      </c>
    </row>
    <row r="30" spans="1:14" x14ac:dyDescent="0.3">
      <c r="A30" s="268">
        <v>19</v>
      </c>
      <c r="B30" s="142" t="s">
        <v>11</v>
      </c>
      <c r="C30" s="275"/>
      <c r="D30" s="275">
        <f t="shared" si="2"/>
        <v>0</v>
      </c>
      <c r="E30" s="279">
        <v>94000</v>
      </c>
      <c r="F30" s="275">
        <v>22560000</v>
      </c>
      <c r="G30" s="279">
        <v>94000</v>
      </c>
      <c r="H30" s="275">
        <v>22560000</v>
      </c>
      <c r="I30" s="286">
        <f>12/100*1903000</f>
        <v>228360</v>
      </c>
      <c r="J30" s="286">
        <v>45120000</v>
      </c>
      <c r="K30" s="286">
        <f>C30+I30</f>
        <v>228360</v>
      </c>
      <c r="L30" s="311">
        <v>45120000</v>
      </c>
    </row>
    <row r="31" spans="1:14" s="96" customFormat="1" x14ac:dyDescent="0.3">
      <c r="A31" s="268"/>
      <c r="B31" s="387" t="s">
        <v>9</v>
      </c>
      <c r="C31" s="388">
        <f>MROUND(SUM(C12:C30),100)</f>
        <v>1642800</v>
      </c>
      <c r="D31" s="388">
        <f t="shared" ref="D31:L31" si="7">MROUND(SUM(D12:D30),100)</f>
        <v>394272000</v>
      </c>
      <c r="E31" s="388">
        <f t="shared" si="7"/>
        <v>1045500</v>
      </c>
      <c r="F31" s="388">
        <f t="shared" si="7"/>
        <v>250920000</v>
      </c>
      <c r="G31" s="388">
        <f t="shared" si="7"/>
        <v>1045500</v>
      </c>
      <c r="H31" s="388">
        <f t="shared" si="7"/>
        <v>250920000</v>
      </c>
      <c r="I31" s="388">
        <f t="shared" si="7"/>
        <v>2131400</v>
      </c>
      <c r="J31" s="388">
        <f t="shared" si="7"/>
        <v>531840000</v>
      </c>
      <c r="K31" s="388">
        <f t="shared" si="7"/>
        <v>3774200</v>
      </c>
      <c r="L31" s="388">
        <f t="shared" si="7"/>
        <v>896112000</v>
      </c>
      <c r="N31" s="144"/>
    </row>
    <row r="32" spans="1:14" ht="39" customHeight="1" x14ac:dyDescent="0.3">
      <c r="A32" s="268"/>
      <c r="B32" s="256" t="s">
        <v>16</v>
      </c>
      <c r="C32" s="321"/>
      <c r="D32" s="322"/>
      <c r="E32" s="321"/>
      <c r="F32" s="322"/>
      <c r="G32" s="321"/>
      <c r="H32" s="322"/>
      <c r="I32" s="132"/>
      <c r="J32" s="132"/>
      <c r="K32" s="557"/>
      <c r="L32" s="133"/>
      <c r="M32" s="49"/>
    </row>
    <row r="33" spans="1:15" x14ac:dyDescent="0.3">
      <c r="A33" s="268">
        <v>1</v>
      </c>
      <c r="B33" s="263" t="s">
        <v>59</v>
      </c>
      <c r="C33" s="52"/>
      <c r="D33" s="275">
        <f t="shared" ref="D33:F39" si="8">C33*240</f>
        <v>0</v>
      </c>
      <c r="E33" s="52"/>
      <c r="F33" s="275">
        <f t="shared" si="8"/>
        <v>0</v>
      </c>
      <c r="G33" s="52"/>
      <c r="H33" s="275">
        <f t="shared" ref="H33:H39" si="9">G33*240</f>
        <v>0</v>
      </c>
      <c r="I33" s="286">
        <f t="shared" ref="I33:J39" si="10">E33+G33</f>
        <v>0</v>
      </c>
      <c r="J33" s="286">
        <f t="shared" si="10"/>
        <v>0</v>
      </c>
      <c r="K33" s="286">
        <f t="shared" ref="K33:L39" si="11">C33+I33</f>
        <v>0</v>
      </c>
      <c r="L33" s="311">
        <f t="shared" si="11"/>
        <v>0</v>
      </c>
    </row>
    <row r="34" spans="1:15" x14ac:dyDescent="0.3">
      <c r="A34" s="268">
        <v>2</v>
      </c>
      <c r="B34" s="263" t="s">
        <v>14</v>
      </c>
      <c r="C34" s="53"/>
      <c r="D34" s="275">
        <f t="shared" si="8"/>
        <v>0</v>
      </c>
      <c r="E34" s="52"/>
      <c r="F34" s="275">
        <f t="shared" si="8"/>
        <v>0</v>
      </c>
      <c r="G34" s="52"/>
      <c r="H34" s="275">
        <f t="shared" si="9"/>
        <v>0</v>
      </c>
      <c r="I34" s="286">
        <f t="shared" si="10"/>
        <v>0</v>
      </c>
      <c r="J34" s="286">
        <f t="shared" si="10"/>
        <v>0</v>
      </c>
      <c r="K34" s="286">
        <f t="shared" si="11"/>
        <v>0</v>
      </c>
      <c r="L34" s="311">
        <f t="shared" si="11"/>
        <v>0</v>
      </c>
    </row>
    <row r="35" spans="1:15" x14ac:dyDescent="0.3">
      <c r="A35" s="268">
        <v>3</v>
      </c>
      <c r="B35" s="259" t="s">
        <v>13</v>
      </c>
      <c r="C35" s="52"/>
      <c r="D35" s="275">
        <f t="shared" si="8"/>
        <v>0</v>
      </c>
      <c r="E35" s="52"/>
      <c r="F35" s="275">
        <f t="shared" si="8"/>
        <v>0</v>
      </c>
      <c r="G35" s="52"/>
      <c r="H35" s="275">
        <f t="shared" si="9"/>
        <v>0</v>
      </c>
      <c r="I35" s="286">
        <f t="shared" si="10"/>
        <v>0</v>
      </c>
      <c r="J35" s="286">
        <f t="shared" si="10"/>
        <v>0</v>
      </c>
      <c r="K35" s="286">
        <f t="shared" si="11"/>
        <v>0</v>
      </c>
      <c r="L35" s="311">
        <f t="shared" si="11"/>
        <v>0</v>
      </c>
    </row>
    <row r="36" spans="1:15" s="96" customFormat="1" x14ac:dyDescent="0.3">
      <c r="A36" s="268">
        <v>4</v>
      </c>
      <c r="B36" s="259" t="s">
        <v>94</v>
      </c>
      <c r="C36" s="52"/>
      <c r="D36" s="275">
        <f t="shared" si="8"/>
        <v>0</v>
      </c>
      <c r="E36" s="52"/>
      <c r="F36" s="275">
        <f t="shared" si="8"/>
        <v>0</v>
      </c>
      <c r="G36" s="52"/>
      <c r="H36" s="275">
        <f t="shared" si="9"/>
        <v>0</v>
      </c>
      <c r="I36" s="286">
        <f t="shared" si="10"/>
        <v>0</v>
      </c>
      <c r="J36" s="286">
        <f t="shared" si="10"/>
        <v>0</v>
      </c>
      <c r="K36" s="286">
        <f t="shared" si="11"/>
        <v>0</v>
      </c>
      <c r="L36" s="311">
        <f t="shared" si="11"/>
        <v>0</v>
      </c>
      <c r="O36" s="96" t="s">
        <v>95</v>
      </c>
    </row>
    <row r="37" spans="1:15" s="96" customFormat="1" ht="27" x14ac:dyDescent="0.3">
      <c r="A37" s="268">
        <v>5</v>
      </c>
      <c r="B37" s="320" t="s">
        <v>76</v>
      </c>
      <c r="C37" s="6"/>
      <c r="D37" s="275">
        <f t="shared" si="8"/>
        <v>0</v>
      </c>
      <c r="E37" s="6"/>
      <c r="F37" s="275">
        <f t="shared" si="8"/>
        <v>0</v>
      </c>
      <c r="G37" s="6"/>
      <c r="H37" s="275">
        <f t="shared" si="9"/>
        <v>0</v>
      </c>
      <c r="I37" s="286">
        <f t="shared" si="10"/>
        <v>0</v>
      </c>
      <c r="J37" s="286">
        <f t="shared" si="10"/>
        <v>0</v>
      </c>
      <c r="K37" s="286">
        <f t="shared" si="11"/>
        <v>0</v>
      </c>
      <c r="L37" s="311">
        <f t="shared" si="11"/>
        <v>0</v>
      </c>
    </row>
    <row r="38" spans="1:15" x14ac:dyDescent="0.3">
      <c r="A38" s="268">
        <v>6</v>
      </c>
      <c r="B38" s="259" t="s">
        <v>12</v>
      </c>
      <c r="C38" s="52">
        <v>403000</v>
      </c>
      <c r="D38" s="275">
        <f t="shared" si="8"/>
        <v>96720000</v>
      </c>
      <c r="E38" s="52">
        <v>243000</v>
      </c>
      <c r="F38" s="52">
        <f t="shared" si="8"/>
        <v>58320000</v>
      </c>
      <c r="G38" s="52">
        <v>243000</v>
      </c>
      <c r="H38" s="52">
        <f t="shared" si="9"/>
        <v>58320000</v>
      </c>
      <c r="I38" s="286">
        <f t="shared" si="10"/>
        <v>486000</v>
      </c>
      <c r="J38" s="286">
        <f t="shared" si="10"/>
        <v>116640000</v>
      </c>
      <c r="K38" s="286">
        <f t="shared" si="11"/>
        <v>889000</v>
      </c>
      <c r="L38" s="311">
        <f t="shared" si="11"/>
        <v>213360000</v>
      </c>
    </row>
    <row r="39" spans="1:15" x14ac:dyDescent="0.3">
      <c r="A39" s="268">
        <v>7</v>
      </c>
      <c r="B39" s="259" t="s">
        <v>11</v>
      </c>
      <c r="C39" s="52"/>
      <c r="D39" s="275">
        <f t="shared" si="8"/>
        <v>0</v>
      </c>
      <c r="E39" s="52"/>
      <c r="F39" s="275">
        <f t="shared" si="8"/>
        <v>0</v>
      </c>
      <c r="G39" s="52"/>
      <c r="H39" s="275">
        <f t="shared" si="9"/>
        <v>0</v>
      </c>
      <c r="I39" s="286">
        <f t="shared" si="10"/>
        <v>0</v>
      </c>
      <c r="J39" s="286">
        <f t="shared" si="10"/>
        <v>0</v>
      </c>
      <c r="K39" s="286">
        <f t="shared" si="11"/>
        <v>0</v>
      </c>
      <c r="L39" s="311">
        <f t="shared" si="11"/>
        <v>0</v>
      </c>
    </row>
    <row r="40" spans="1:15" x14ac:dyDescent="0.3">
      <c r="A40" s="268"/>
      <c r="B40" s="262" t="s">
        <v>9</v>
      </c>
      <c r="C40" s="264">
        <f>SUM(C33:C39)</f>
        <v>403000</v>
      </c>
      <c r="D40" s="264">
        <f t="shared" ref="D40:L40" si="12">SUM(D33:D39)</f>
        <v>96720000</v>
      </c>
      <c r="E40" s="264">
        <f t="shared" si="12"/>
        <v>243000</v>
      </c>
      <c r="F40" s="264">
        <f t="shared" si="12"/>
        <v>58320000</v>
      </c>
      <c r="G40" s="264">
        <f t="shared" si="12"/>
        <v>243000</v>
      </c>
      <c r="H40" s="264">
        <f t="shared" si="12"/>
        <v>58320000</v>
      </c>
      <c r="I40" s="134">
        <f t="shared" si="12"/>
        <v>486000</v>
      </c>
      <c r="J40" s="134">
        <f t="shared" si="12"/>
        <v>116640000</v>
      </c>
      <c r="K40" s="134">
        <f t="shared" si="12"/>
        <v>889000</v>
      </c>
      <c r="L40" s="135">
        <f t="shared" si="12"/>
        <v>213360000</v>
      </c>
    </row>
    <row r="41" spans="1:15" s="96" customFormat="1" x14ac:dyDescent="0.3">
      <c r="A41" s="268"/>
      <c r="B41" s="259" t="s">
        <v>10</v>
      </c>
      <c r="C41" s="52"/>
      <c r="D41" s="52"/>
      <c r="E41" s="52"/>
      <c r="F41" s="52"/>
      <c r="G41" s="52"/>
      <c r="H41" s="52"/>
      <c r="I41" s="251">
        <f>E41+G41</f>
        <v>0</v>
      </c>
      <c r="J41" s="251">
        <f>F41+H41</f>
        <v>0</v>
      </c>
      <c r="K41" s="251">
        <f>C41+I41</f>
        <v>0</v>
      </c>
      <c r="L41" s="312">
        <f>D41+J41</f>
        <v>0</v>
      </c>
      <c r="M41" s="96" t="s">
        <v>97</v>
      </c>
    </row>
    <row r="42" spans="1:15" s="96" customFormat="1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 t="shared" ref="E42:L42" si="13">E41</f>
        <v>0</v>
      </c>
      <c r="F42" s="395">
        <f t="shared" si="13"/>
        <v>0</v>
      </c>
      <c r="G42" s="395">
        <f t="shared" si="13"/>
        <v>0</v>
      </c>
      <c r="H42" s="395">
        <f t="shared" si="13"/>
        <v>0</v>
      </c>
      <c r="I42" s="395">
        <f t="shared" si="13"/>
        <v>0</v>
      </c>
      <c r="J42" s="395">
        <f t="shared" si="13"/>
        <v>0</v>
      </c>
      <c r="K42" s="395">
        <f t="shared" si="13"/>
        <v>0</v>
      </c>
      <c r="L42" s="395">
        <f t="shared" si="13"/>
        <v>0</v>
      </c>
    </row>
    <row r="43" spans="1:15" s="96" customFormat="1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  <c r="L43" s="21"/>
    </row>
    <row r="44" spans="1:15" s="96" customFormat="1" ht="16.2" thickBot="1" x14ac:dyDescent="0.35">
      <c r="A44" s="272"/>
      <c r="B44" s="273" t="s">
        <v>8</v>
      </c>
      <c r="C44" s="274">
        <f t="shared" ref="C44:H44" si="14">C31+C40+C42</f>
        <v>2045800</v>
      </c>
      <c r="D44" s="274">
        <f t="shared" si="14"/>
        <v>490992000</v>
      </c>
      <c r="E44" s="274">
        <f t="shared" si="14"/>
        <v>1288500</v>
      </c>
      <c r="F44" s="274">
        <f t="shared" si="14"/>
        <v>309240000</v>
      </c>
      <c r="G44" s="274">
        <f t="shared" si="14"/>
        <v>1288500</v>
      </c>
      <c r="H44" s="274">
        <f t="shared" si="14"/>
        <v>309240000</v>
      </c>
      <c r="I44" s="274">
        <f>I31+I40+I42</f>
        <v>2617400</v>
      </c>
      <c r="J44" s="274">
        <f>J31+J40+J42</f>
        <v>648480000</v>
      </c>
      <c r="K44" s="274">
        <f>ROUND((K31+K40+K42),-3)</f>
        <v>4663000</v>
      </c>
      <c r="L44" s="313">
        <f>L31+L40+L42</f>
        <v>1109472000</v>
      </c>
    </row>
    <row r="45" spans="1:15" ht="15.6" x14ac:dyDescent="0.3">
      <c r="A45" s="18"/>
    </row>
  </sheetData>
  <mergeCells count="7">
    <mergeCell ref="C10:D10"/>
    <mergeCell ref="E10:F10"/>
    <mergeCell ref="G10:H10"/>
    <mergeCell ref="A4:L4"/>
    <mergeCell ref="A3:L3"/>
    <mergeCell ref="K10:L10"/>
    <mergeCell ref="I10:J10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10" workbookViewId="0">
      <selection activeCell="K32" sqref="K32"/>
    </sheetView>
  </sheetViews>
  <sheetFormatPr defaultColWidth="8.77734375" defaultRowHeight="14.4" x14ac:dyDescent="0.3"/>
  <cols>
    <col min="1" max="1" width="3.77734375" customWidth="1"/>
    <col min="2" max="2" width="31.33203125" customWidth="1"/>
    <col min="3" max="3" width="8.77734375" bestFit="1" customWidth="1"/>
    <col min="4" max="4" width="9.5546875" bestFit="1" customWidth="1"/>
    <col min="5" max="5" width="9.33203125" customWidth="1"/>
    <col min="6" max="6" width="13.21875" customWidth="1"/>
    <col min="7" max="7" width="9" customWidth="1"/>
    <col min="8" max="8" width="12.44140625" customWidth="1"/>
    <col min="9" max="9" width="8.88671875" customWidth="1"/>
    <col min="10" max="10" width="13.33203125" customWidth="1"/>
    <col min="11" max="11" width="9.77734375" customWidth="1"/>
    <col min="12" max="12" width="12.44140625" customWidth="1"/>
  </cols>
  <sheetData>
    <row r="1" spans="1:12" s="96" customFormat="1" x14ac:dyDescent="0.3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10"/>
    </row>
    <row r="2" spans="1:12" s="96" customFormat="1" x14ac:dyDescent="0.3">
      <c r="A2" s="32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21"/>
    </row>
    <row r="3" spans="1:12" x14ac:dyDescent="0.3">
      <c r="A3" s="323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1"/>
    </row>
    <row r="4" spans="1:12" ht="18" x14ac:dyDescent="0.35">
      <c r="A4" s="323"/>
      <c r="B4" s="617" t="s">
        <v>41</v>
      </c>
      <c r="C4" s="617"/>
      <c r="D4" s="617"/>
      <c r="E4" s="617"/>
      <c r="F4" s="617"/>
      <c r="G4" s="617"/>
      <c r="H4" s="617"/>
      <c r="I4" s="101"/>
      <c r="J4" s="101"/>
      <c r="K4" s="101"/>
      <c r="L4" s="21"/>
    </row>
    <row r="5" spans="1:12" x14ac:dyDescent="0.3">
      <c r="A5" s="110"/>
      <c r="B5" s="26" t="s">
        <v>42</v>
      </c>
      <c r="C5" s="27"/>
      <c r="D5" s="27"/>
      <c r="E5" s="27"/>
      <c r="F5" s="27"/>
      <c r="G5" s="27"/>
      <c r="H5" s="28"/>
      <c r="I5" s="101"/>
      <c r="J5" s="101"/>
      <c r="K5" s="101"/>
      <c r="L5" s="21"/>
    </row>
    <row r="6" spans="1:12" x14ac:dyDescent="0.3">
      <c r="A6" s="110"/>
      <c r="B6" s="29" t="s">
        <v>132</v>
      </c>
      <c r="C6" s="98"/>
      <c r="D6" s="98"/>
      <c r="E6" s="98"/>
      <c r="F6" s="98"/>
      <c r="G6" s="98"/>
      <c r="H6" s="30"/>
      <c r="I6" s="101"/>
      <c r="J6" s="101"/>
      <c r="K6" s="101"/>
      <c r="L6" s="21"/>
    </row>
    <row r="7" spans="1:12" x14ac:dyDescent="0.3">
      <c r="A7" s="110"/>
      <c r="B7" s="29" t="s">
        <v>160</v>
      </c>
      <c r="C7" s="98"/>
      <c r="D7" s="98"/>
      <c r="E7" s="98"/>
      <c r="F7" s="98"/>
      <c r="G7" s="98"/>
      <c r="H7" s="30"/>
      <c r="I7" s="101"/>
      <c r="J7" s="101"/>
      <c r="K7" s="101"/>
      <c r="L7" s="21"/>
    </row>
    <row r="8" spans="1:12" x14ac:dyDescent="0.3">
      <c r="A8" s="110"/>
      <c r="B8" s="29" t="s">
        <v>44</v>
      </c>
      <c r="C8" s="98"/>
      <c r="D8" s="98"/>
      <c r="E8" s="98"/>
      <c r="F8" s="98"/>
      <c r="G8" s="98"/>
      <c r="H8" s="30"/>
      <c r="I8" s="101"/>
      <c r="J8" s="101"/>
      <c r="K8" s="101"/>
      <c r="L8" s="21"/>
    </row>
    <row r="9" spans="1:12" x14ac:dyDescent="0.3">
      <c r="A9" s="110"/>
      <c r="B9" s="31" t="s">
        <v>45</v>
      </c>
      <c r="C9" s="32"/>
      <c r="D9" s="32"/>
      <c r="E9" s="32"/>
      <c r="F9" s="13"/>
      <c r="G9" s="13"/>
      <c r="H9" s="12"/>
      <c r="I9" s="101"/>
      <c r="J9" s="101"/>
      <c r="K9" s="101"/>
      <c r="L9" s="21"/>
    </row>
    <row r="10" spans="1:12" ht="42" customHeight="1" x14ac:dyDescent="0.3">
      <c r="A10" s="20"/>
      <c r="B10" s="33" t="s">
        <v>26</v>
      </c>
      <c r="C10" s="618" t="s">
        <v>46</v>
      </c>
      <c r="D10" s="619"/>
      <c r="E10" s="620" t="s">
        <v>47</v>
      </c>
      <c r="F10" s="621"/>
      <c r="G10" s="620" t="s">
        <v>48</v>
      </c>
      <c r="H10" s="621"/>
      <c r="I10" s="623" t="s">
        <v>31</v>
      </c>
      <c r="J10" s="624"/>
      <c r="K10" s="620" t="s">
        <v>32</v>
      </c>
      <c r="L10" s="622"/>
    </row>
    <row r="11" spans="1:12" ht="24.75" customHeight="1" x14ac:dyDescent="0.3">
      <c r="A11" s="20"/>
      <c r="B11" s="34"/>
      <c r="C11" s="35" t="s">
        <v>6</v>
      </c>
      <c r="D11" s="36" t="s">
        <v>5</v>
      </c>
      <c r="E11" s="2" t="s">
        <v>6</v>
      </c>
      <c r="F11" s="2" t="s">
        <v>5</v>
      </c>
      <c r="G11" s="2" t="s">
        <v>7</v>
      </c>
      <c r="H11" s="2" t="s">
        <v>5</v>
      </c>
      <c r="I11" s="2" t="s">
        <v>6</v>
      </c>
      <c r="J11" s="2" t="s">
        <v>5</v>
      </c>
      <c r="K11" s="2" t="s">
        <v>6</v>
      </c>
      <c r="L11" s="3" t="s">
        <v>5</v>
      </c>
    </row>
    <row r="12" spans="1:12" x14ac:dyDescent="0.3">
      <c r="A12" s="268">
        <v>1</v>
      </c>
      <c r="B12" s="37" t="s">
        <v>49</v>
      </c>
      <c r="C12" s="38"/>
      <c r="D12" s="275">
        <f>C12*240</f>
        <v>0</v>
      </c>
      <c r="E12" s="56"/>
      <c r="F12" s="275">
        <f>E12*240</f>
        <v>0</v>
      </c>
      <c r="G12" s="57"/>
      <c r="H12" s="275">
        <f>G12*240</f>
        <v>0</v>
      </c>
      <c r="I12" s="286">
        <f t="shared" ref="I12:J29" si="0">E12+G12</f>
        <v>0</v>
      </c>
      <c r="J12" s="286">
        <f t="shared" si="0"/>
        <v>0</v>
      </c>
      <c r="K12" s="286">
        <f t="shared" ref="K12:L30" si="1">C12+I12</f>
        <v>0</v>
      </c>
      <c r="L12" s="311">
        <f t="shared" si="1"/>
        <v>0</v>
      </c>
    </row>
    <row r="13" spans="1:12" x14ac:dyDescent="0.3">
      <c r="A13" s="268">
        <v>2</v>
      </c>
      <c r="B13" s="39" t="s">
        <v>50</v>
      </c>
      <c r="C13" s="40"/>
      <c r="D13" s="275">
        <f t="shared" ref="D13:D30" si="2">C13*240</f>
        <v>0</v>
      </c>
      <c r="E13" s="41"/>
      <c r="F13" s="275">
        <f t="shared" ref="F13:F30" si="3">E13*240</f>
        <v>0</v>
      </c>
      <c r="G13" s="58"/>
      <c r="H13" s="275">
        <f t="shared" ref="H13:H30" si="4">G13*240</f>
        <v>0</v>
      </c>
      <c r="I13" s="286">
        <f t="shared" si="0"/>
        <v>0</v>
      </c>
      <c r="J13" s="286">
        <f t="shared" si="0"/>
        <v>0</v>
      </c>
      <c r="K13" s="286">
        <f t="shared" si="1"/>
        <v>0</v>
      </c>
      <c r="L13" s="311">
        <f t="shared" si="1"/>
        <v>0</v>
      </c>
    </row>
    <row r="14" spans="1:12" ht="15" customHeight="1" x14ac:dyDescent="0.3">
      <c r="A14" s="268">
        <v>3</v>
      </c>
      <c r="B14" s="37" t="s">
        <v>51</v>
      </c>
      <c r="C14" s="42"/>
      <c r="D14" s="275">
        <f t="shared" si="2"/>
        <v>0</v>
      </c>
      <c r="E14" s="59"/>
      <c r="F14" s="275">
        <f t="shared" si="3"/>
        <v>0</v>
      </c>
      <c r="G14" s="52"/>
      <c r="H14" s="275">
        <f t="shared" si="4"/>
        <v>0</v>
      </c>
      <c r="I14" s="286">
        <f t="shared" si="0"/>
        <v>0</v>
      </c>
      <c r="J14" s="286">
        <f t="shared" si="0"/>
        <v>0</v>
      </c>
      <c r="K14" s="286">
        <f t="shared" si="1"/>
        <v>0</v>
      </c>
      <c r="L14" s="311">
        <f t="shared" si="1"/>
        <v>0</v>
      </c>
    </row>
    <row r="15" spans="1:12" ht="15" customHeight="1" x14ac:dyDescent="0.3">
      <c r="A15" s="268">
        <v>4</v>
      </c>
      <c r="B15" s="67" t="s">
        <v>52</v>
      </c>
      <c r="C15" s="60"/>
      <c r="D15" s="275">
        <f t="shared" si="2"/>
        <v>0</v>
      </c>
      <c r="E15" s="59"/>
      <c r="F15" s="275">
        <f t="shared" si="3"/>
        <v>0</v>
      </c>
      <c r="G15" s="52"/>
      <c r="H15" s="275">
        <f t="shared" si="4"/>
        <v>0</v>
      </c>
      <c r="I15" s="286">
        <f t="shared" si="0"/>
        <v>0</v>
      </c>
      <c r="J15" s="286">
        <f t="shared" si="0"/>
        <v>0</v>
      </c>
      <c r="K15" s="286">
        <f t="shared" si="1"/>
        <v>0</v>
      </c>
      <c r="L15" s="311">
        <f t="shared" si="1"/>
        <v>0</v>
      </c>
    </row>
    <row r="16" spans="1:12" ht="15" customHeight="1" x14ac:dyDescent="0.3">
      <c r="A16" s="268">
        <v>5</v>
      </c>
      <c r="B16" s="67" t="s">
        <v>24</v>
      </c>
      <c r="C16" s="60"/>
      <c r="D16" s="275">
        <f t="shared" si="2"/>
        <v>0</v>
      </c>
      <c r="E16" s="59"/>
      <c r="F16" s="275">
        <f t="shared" si="3"/>
        <v>0</v>
      </c>
      <c r="G16" s="52"/>
      <c r="H16" s="275">
        <f t="shared" si="4"/>
        <v>0</v>
      </c>
      <c r="I16" s="286">
        <f t="shared" si="0"/>
        <v>0</v>
      </c>
      <c r="J16" s="286">
        <f t="shared" si="0"/>
        <v>0</v>
      </c>
      <c r="K16" s="286">
        <f t="shared" si="1"/>
        <v>0</v>
      </c>
      <c r="L16" s="311">
        <f t="shared" si="1"/>
        <v>0</v>
      </c>
    </row>
    <row r="17" spans="1:14" ht="14.55" customHeight="1" x14ac:dyDescent="0.3">
      <c r="A17" s="268">
        <v>6</v>
      </c>
      <c r="B17" s="67" t="s">
        <v>23</v>
      </c>
      <c r="C17" s="60"/>
      <c r="D17" s="275">
        <f t="shared" si="2"/>
        <v>0</v>
      </c>
      <c r="E17" s="59"/>
      <c r="F17" s="275">
        <f t="shared" si="3"/>
        <v>0</v>
      </c>
      <c r="G17" s="52"/>
      <c r="H17" s="275">
        <f t="shared" si="4"/>
        <v>0</v>
      </c>
      <c r="I17" s="286">
        <f t="shared" si="0"/>
        <v>0</v>
      </c>
      <c r="J17" s="286">
        <f t="shared" si="0"/>
        <v>0</v>
      </c>
      <c r="K17" s="286">
        <f t="shared" si="1"/>
        <v>0</v>
      </c>
      <c r="L17" s="311">
        <f t="shared" si="1"/>
        <v>0</v>
      </c>
    </row>
    <row r="18" spans="1:14" ht="15" customHeight="1" x14ac:dyDescent="0.3">
      <c r="A18" s="268">
        <v>7</v>
      </c>
      <c r="B18" s="67" t="s">
        <v>22</v>
      </c>
      <c r="C18" s="60"/>
      <c r="D18" s="275">
        <f t="shared" si="2"/>
        <v>0</v>
      </c>
      <c r="E18" s="59"/>
      <c r="F18" s="275">
        <f t="shared" si="3"/>
        <v>0</v>
      </c>
      <c r="G18" s="52"/>
      <c r="H18" s="275">
        <f t="shared" si="4"/>
        <v>0</v>
      </c>
      <c r="I18" s="286">
        <f t="shared" si="0"/>
        <v>0</v>
      </c>
      <c r="J18" s="286">
        <f t="shared" si="0"/>
        <v>0</v>
      </c>
      <c r="K18" s="286">
        <f t="shared" si="1"/>
        <v>0</v>
      </c>
      <c r="L18" s="311">
        <f t="shared" si="1"/>
        <v>0</v>
      </c>
    </row>
    <row r="19" spans="1:14" ht="14.55" customHeight="1" x14ac:dyDescent="0.3">
      <c r="A19" s="268">
        <v>8</v>
      </c>
      <c r="B19" s="67" t="s">
        <v>53</v>
      </c>
      <c r="C19" s="61"/>
      <c r="D19" s="275">
        <f t="shared" si="2"/>
        <v>0</v>
      </c>
      <c r="E19" s="59"/>
      <c r="F19" s="275">
        <f t="shared" si="3"/>
        <v>0</v>
      </c>
      <c r="G19" s="52"/>
      <c r="H19" s="275">
        <f t="shared" si="4"/>
        <v>0</v>
      </c>
      <c r="I19" s="286">
        <f t="shared" si="0"/>
        <v>0</v>
      </c>
      <c r="J19" s="286">
        <f t="shared" si="0"/>
        <v>0</v>
      </c>
      <c r="K19" s="286">
        <f t="shared" si="1"/>
        <v>0</v>
      </c>
      <c r="L19" s="311">
        <f t="shared" si="1"/>
        <v>0</v>
      </c>
    </row>
    <row r="20" spans="1:14" ht="15" customHeight="1" x14ac:dyDescent="0.3">
      <c r="A20" s="268">
        <v>9</v>
      </c>
      <c r="B20" s="44" t="s">
        <v>62</v>
      </c>
      <c r="C20" s="43"/>
      <c r="D20" s="275">
        <f t="shared" si="2"/>
        <v>0</v>
      </c>
      <c r="E20" s="59"/>
      <c r="F20" s="275">
        <f t="shared" si="3"/>
        <v>0</v>
      </c>
      <c r="G20" s="52"/>
      <c r="H20" s="275">
        <f t="shared" si="4"/>
        <v>0</v>
      </c>
      <c r="I20" s="286">
        <f t="shared" si="0"/>
        <v>0</v>
      </c>
      <c r="J20" s="286">
        <f t="shared" si="0"/>
        <v>0</v>
      </c>
      <c r="K20" s="286">
        <f t="shared" si="1"/>
        <v>0</v>
      </c>
      <c r="L20" s="311">
        <f t="shared" si="1"/>
        <v>0</v>
      </c>
    </row>
    <row r="21" spans="1:14" ht="14.55" customHeight="1" x14ac:dyDescent="0.3">
      <c r="A21" s="268">
        <v>10</v>
      </c>
      <c r="B21" s="67" t="s">
        <v>54</v>
      </c>
      <c r="C21" s="60"/>
      <c r="D21" s="275">
        <f t="shared" si="2"/>
        <v>0</v>
      </c>
      <c r="E21" s="59"/>
      <c r="F21" s="275">
        <f t="shared" si="3"/>
        <v>0</v>
      </c>
      <c r="G21" s="52"/>
      <c r="H21" s="275">
        <f t="shared" si="4"/>
        <v>0</v>
      </c>
      <c r="I21" s="286"/>
      <c r="J21" s="286"/>
      <c r="K21" s="286"/>
      <c r="L21" s="311"/>
    </row>
    <row r="22" spans="1:14" ht="14.55" customHeight="1" x14ac:dyDescent="0.3">
      <c r="A22" s="268">
        <v>11</v>
      </c>
      <c r="B22" s="67" t="s">
        <v>18</v>
      </c>
      <c r="C22" s="60"/>
      <c r="D22" s="275">
        <f t="shared" si="2"/>
        <v>0</v>
      </c>
      <c r="E22" s="324"/>
      <c r="F22" s="275">
        <f t="shared" si="3"/>
        <v>0</v>
      </c>
      <c r="G22" s="52"/>
      <c r="H22" s="275">
        <f t="shared" si="4"/>
        <v>0</v>
      </c>
      <c r="I22" s="286">
        <f t="shared" si="0"/>
        <v>0</v>
      </c>
      <c r="J22" s="286">
        <f t="shared" si="0"/>
        <v>0</v>
      </c>
      <c r="K22" s="286">
        <f t="shared" si="1"/>
        <v>0</v>
      </c>
      <c r="L22" s="311">
        <f t="shared" si="1"/>
        <v>0</v>
      </c>
    </row>
    <row r="23" spans="1:14" s="96" customFormat="1" ht="14.55" customHeight="1" x14ac:dyDescent="0.3">
      <c r="A23" s="268">
        <v>12</v>
      </c>
      <c r="B23" s="67" t="s">
        <v>55</v>
      </c>
      <c r="C23" s="45"/>
      <c r="D23" s="275">
        <f t="shared" si="2"/>
        <v>0</v>
      </c>
      <c r="E23" s="45"/>
      <c r="F23" s="275">
        <f t="shared" si="3"/>
        <v>0</v>
      </c>
      <c r="G23" s="43"/>
      <c r="H23" s="275">
        <f t="shared" si="4"/>
        <v>0</v>
      </c>
      <c r="I23" s="286">
        <f t="shared" si="0"/>
        <v>0</v>
      </c>
      <c r="J23" s="286">
        <f t="shared" si="0"/>
        <v>0</v>
      </c>
      <c r="K23" s="286">
        <f t="shared" si="1"/>
        <v>0</v>
      </c>
      <c r="L23" s="311">
        <f t="shared" si="1"/>
        <v>0</v>
      </c>
    </row>
    <row r="24" spans="1:14" s="96" customFormat="1" ht="14.55" customHeight="1" x14ac:dyDescent="0.3">
      <c r="A24" s="268">
        <v>13</v>
      </c>
      <c r="B24" s="46" t="s">
        <v>56</v>
      </c>
      <c r="C24" s="45"/>
      <c r="D24" s="275">
        <f t="shared" si="2"/>
        <v>0</v>
      </c>
      <c r="E24" s="45"/>
      <c r="F24" s="275">
        <f t="shared" si="3"/>
        <v>0</v>
      </c>
      <c r="G24" s="43"/>
      <c r="H24" s="275">
        <f t="shared" si="4"/>
        <v>0</v>
      </c>
      <c r="I24" s="286">
        <f t="shared" si="0"/>
        <v>0</v>
      </c>
      <c r="J24" s="286">
        <f t="shared" si="0"/>
        <v>0</v>
      </c>
      <c r="K24" s="286">
        <f t="shared" si="1"/>
        <v>0</v>
      </c>
      <c r="L24" s="311">
        <f t="shared" si="1"/>
        <v>0</v>
      </c>
    </row>
    <row r="25" spans="1:14" s="96" customFormat="1" ht="14.55" customHeight="1" x14ac:dyDescent="0.3">
      <c r="A25" s="268">
        <v>14</v>
      </c>
      <c r="B25" s="46" t="s">
        <v>57</v>
      </c>
      <c r="C25" s="45"/>
      <c r="D25" s="275">
        <f t="shared" si="2"/>
        <v>0</v>
      </c>
      <c r="E25" s="45"/>
      <c r="F25" s="275">
        <f t="shared" si="3"/>
        <v>0</v>
      </c>
      <c r="G25" s="43"/>
      <c r="H25" s="275">
        <f t="shared" si="4"/>
        <v>0</v>
      </c>
      <c r="I25" s="286">
        <f t="shared" si="0"/>
        <v>0</v>
      </c>
      <c r="J25" s="286">
        <f t="shared" si="0"/>
        <v>0</v>
      </c>
      <c r="K25" s="286">
        <f t="shared" si="1"/>
        <v>0</v>
      </c>
      <c r="L25" s="311">
        <f t="shared" si="1"/>
        <v>0</v>
      </c>
    </row>
    <row r="26" spans="1:14" x14ac:dyDescent="0.3">
      <c r="A26" s="268">
        <v>15</v>
      </c>
      <c r="B26" s="67" t="s">
        <v>63</v>
      </c>
      <c r="C26" s="62">
        <v>0</v>
      </c>
      <c r="D26" s="275">
        <v>0</v>
      </c>
      <c r="E26" s="59">
        <v>200000</v>
      </c>
      <c r="F26" s="275">
        <v>48000000</v>
      </c>
      <c r="G26" s="63">
        <v>200000</v>
      </c>
      <c r="H26" s="275">
        <v>48000000</v>
      </c>
      <c r="I26" s="286">
        <v>400000</v>
      </c>
      <c r="J26" s="286">
        <f>I26*240</f>
        <v>96000000</v>
      </c>
      <c r="K26" s="286">
        <v>400000</v>
      </c>
      <c r="L26" s="311">
        <v>96000000</v>
      </c>
    </row>
    <row r="27" spans="1:14" s="96" customFormat="1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f t="shared" si="0"/>
        <v>0</v>
      </c>
      <c r="J27" s="286">
        <f t="shared" si="0"/>
        <v>0</v>
      </c>
      <c r="K27" s="286">
        <f t="shared" si="1"/>
        <v>0</v>
      </c>
      <c r="L27" s="286">
        <f t="shared" si="1"/>
        <v>0</v>
      </c>
    </row>
    <row r="28" spans="1:14" s="96" customFormat="1" ht="14.55" customHeight="1" x14ac:dyDescent="0.3">
      <c r="A28" s="268">
        <v>17</v>
      </c>
      <c r="B28" s="67" t="s">
        <v>91</v>
      </c>
      <c r="C28" s="62">
        <v>0</v>
      </c>
      <c r="D28" s="275">
        <f t="shared" si="2"/>
        <v>0</v>
      </c>
      <c r="E28" s="59"/>
      <c r="F28" s="275">
        <f t="shared" si="3"/>
        <v>0</v>
      </c>
      <c r="G28" s="63">
        <v>0</v>
      </c>
      <c r="H28" s="275">
        <f t="shared" si="4"/>
        <v>0</v>
      </c>
      <c r="I28" s="286">
        <f t="shared" si="0"/>
        <v>0</v>
      </c>
      <c r="J28" s="286">
        <f t="shared" si="0"/>
        <v>0</v>
      </c>
      <c r="K28" s="286">
        <f t="shared" si="1"/>
        <v>0</v>
      </c>
      <c r="L28" s="311">
        <f t="shared" si="1"/>
        <v>0</v>
      </c>
    </row>
    <row r="29" spans="1:14" x14ac:dyDescent="0.3">
      <c r="A29" s="268">
        <v>18</v>
      </c>
      <c r="B29" s="44" t="s">
        <v>17</v>
      </c>
      <c r="C29" s="62"/>
      <c r="D29" s="275">
        <f t="shared" si="2"/>
        <v>0</v>
      </c>
      <c r="E29" s="64"/>
      <c r="F29" s="275">
        <f t="shared" si="3"/>
        <v>0</v>
      </c>
      <c r="G29" s="63"/>
      <c r="H29" s="275">
        <f t="shared" si="4"/>
        <v>0</v>
      </c>
      <c r="I29" s="286">
        <f t="shared" si="0"/>
        <v>0</v>
      </c>
      <c r="J29" s="286">
        <f t="shared" si="0"/>
        <v>0</v>
      </c>
      <c r="K29" s="286">
        <f t="shared" si="1"/>
        <v>0</v>
      </c>
      <c r="L29" s="311">
        <f t="shared" si="1"/>
        <v>0</v>
      </c>
    </row>
    <row r="30" spans="1:14" x14ac:dyDescent="0.3">
      <c r="A30" s="268">
        <v>19</v>
      </c>
      <c r="B30" s="47" t="s">
        <v>11</v>
      </c>
      <c r="C30" s="65"/>
      <c r="D30" s="275">
        <f t="shared" si="2"/>
        <v>0</v>
      </c>
      <c r="E30" s="63">
        <f>I30/2</f>
        <v>24000</v>
      </c>
      <c r="F30" s="275">
        <f t="shared" si="3"/>
        <v>5760000</v>
      </c>
      <c r="G30" s="63">
        <f>I30/2</f>
        <v>24000</v>
      </c>
      <c r="H30" s="275">
        <f t="shared" si="4"/>
        <v>5760000</v>
      </c>
      <c r="I30" s="413">
        <f>I26*12/100</f>
        <v>48000</v>
      </c>
      <c r="J30" s="286">
        <f>I30*240</f>
        <v>11520000</v>
      </c>
      <c r="K30" s="286">
        <f>ROUND((C30+I30),-3)</f>
        <v>48000</v>
      </c>
      <c r="L30" s="311">
        <f t="shared" si="1"/>
        <v>11520000</v>
      </c>
    </row>
    <row r="31" spans="1:14" s="96" customFormat="1" x14ac:dyDescent="0.3">
      <c r="A31" s="268"/>
      <c r="B31" s="387" t="s">
        <v>9</v>
      </c>
      <c r="C31" s="388">
        <f>MROUND(SUM(C12:C30),100)</f>
        <v>0</v>
      </c>
      <c r="D31" s="388">
        <f>MROUND(SUM(D12:D30),100)</f>
        <v>0</v>
      </c>
      <c r="E31" s="388">
        <f t="shared" ref="E31:L31" si="5">SUM(E12:E30)</f>
        <v>224000</v>
      </c>
      <c r="F31" s="388">
        <f t="shared" si="5"/>
        <v>53760000</v>
      </c>
      <c r="G31" s="388">
        <f t="shared" si="5"/>
        <v>224000</v>
      </c>
      <c r="H31" s="388">
        <f t="shared" si="5"/>
        <v>53760000</v>
      </c>
      <c r="I31" s="388">
        <f t="shared" si="5"/>
        <v>448000</v>
      </c>
      <c r="J31" s="388">
        <f t="shared" si="5"/>
        <v>107520000</v>
      </c>
      <c r="K31" s="388">
        <f t="shared" si="5"/>
        <v>448000</v>
      </c>
      <c r="L31" s="388">
        <f t="shared" si="5"/>
        <v>107520000</v>
      </c>
      <c r="N31" s="144"/>
    </row>
    <row r="32" spans="1:14" s="341" customFormat="1" ht="48" customHeight="1" x14ac:dyDescent="0.3">
      <c r="A32" s="347"/>
      <c r="B32" s="347" t="s">
        <v>16</v>
      </c>
      <c r="C32" s="347"/>
      <c r="D32" s="347"/>
      <c r="E32" s="347"/>
      <c r="F32" s="347"/>
      <c r="G32" s="347"/>
      <c r="H32" s="347"/>
      <c r="I32" s="347"/>
      <c r="J32" s="347"/>
      <c r="K32" s="347"/>
      <c r="L32" s="347"/>
    </row>
    <row r="33" spans="1:15" s="96" customFormat="1" x14ac:dyDescent="0.3">
      <c r="A33" s="317">
        <v>1</v>
      </c>
      <c r="B33" s="342" t="s">
        <v>59</v>
      </c>
      <c r="C33" s="343"/>
      <c r="D33" s="344">
        <f t="shared" ref="D33:D39" si="6">C33*240</f>
        <v>0</v>
      </c>
      <c r="E33" s="343"/>
      <c r="F33" s="344">
        <f t="shared" ref="F33:F39" si="7">E33*240</f>
        <v>0</v>
      </c>
      <c r="G33" s="343"/>
      <c r="H33" s="344">
        <f t="shared" ref="H33:H39" si="8">G33*240</f>
        <v>0</v>
      </c>
      <c r="I33" s="345">
        <f t="shared" ref="I33:J39" si="9">E33+G33</f>
        <v>0</v>
      </c>
      <c r="J33" s="345">
        <f t="shared" si="9"/>
        <v>0</v>
      </c>
      <c r="K33" s="345">
        <f t="shared" ref="K33:L39" si="10">C33+I33</f>
        <v>0</v>
      </c>
      <c r="L33" s="346">
        <f t="shared" si="10"/>
        <v>0</v>
      </c>
    </row>
    <row r="34" spans="1:15" s="96" customFormat="1" x14ac:dyDescent="0.3">
      <c r="A34" s="268">
        <v>2</v>
      </c>
      <c r="B34" s="51" t="s">
        <v>14</v>
      </c>
      <c r="C34" s="53"/>
      <c r="D34" s="275">
        <f t="shared" si="6"/>
        <v>0</v>
      </c>
      <c r="E34" s="52"/>
      <c r="F34" s="275">
        <f t="shared" si="7"/>
        <v>0</v>
      </c>
      <c r="G34" s="52"/>
      <c r="H34" s="275">
        <f t="shared" si="8"/>
        <v>0</v>
      </c>
      <c r="I34" s="286">
        <f t="shared" si="9"/>
        <v>0</v>
      </c>
      <c r="J34" s="286">
        <f t="shared" si="9"/>
        <v>0</v>
      </c>
      <c r="K34" s="286">
        <f t="shared" si="10"/>
        <v>0</v>
      </c>
      <c r="L34" s="311">
        <f t="shared" si="10"/>
        <v>0</v>
      </c>
    </row>
    <row r="35" spans="1:15" s="96" customFormat="1" x14ac:dyDescent="0.3">
      <c r="A35" s="268">
        <v>3</v>
      </c>
      <c r="B35" s="37" t="s">
        <v>13</v>
      </c>
      <c r="C35" s="52"/>
      <c r="D35" s="275">
        <f t="shared" si="6"/>
        <v>0</v>
      </c>
      <c r="E35" s="52"/>
      <c r="F35" s="275">
        <f t="shared" si="7"/>
        <v>0</v>
      </c>
      <c r="G35" s="52"/>
      <c r="H35" s="275">
        <f t="shared" si="8"/>
        <v>0</v>
      </c>
      <c r="I35" s="286">
        <f t="shared" si="9"/>
        <v>0</v>
      </c>
      <c r="J35" s="286">
        <f t="shared" si="9"/>
        <v>0</v>
      </c>
      <c r="K35" s="286">
        <f t="shared" si="10"/>
        <v>0</v>
      </c>
      <c r="L35" s="311">
        <f t="shared" si="10"/>
        <v>0</v>
      </c>
    </row>
    <row r="36" spans="1:15" s="96" customFormat="1" x14ac:dyDescent="0.3">
      <c r="A36" s="268">
        <v>4</v>
      </c>
      <c r="B36" s="259" t="s">
        <v>94</v>
      </c>
      <c r="C36" s="52"/>
      <c r="D36" s="275">
        <f t="shared" si="6"/>
        <v>0</v>
      </c>
      <c r="E36" s="52"/>
      <c r="F36" s="275">
        <f t="shared" si="7"/>
        <v>0</v>
      </c>
      <c r="G36" s="52"/>
      <c r="H36" s="275">
        <f t="shared" si="8"/>
        <v>0</v>
      </c>
      <c r="I36" s="286">
        <f t="shared" si="9"/>
        <v>0</v>
      </c>
      <c r="J36" s="286">
        <f t="shared" si="9"/>
        <v>0</v>
      </c>
      <c r="K36" s="286">
        <f t="shared" si="10"/>
        <v>0</v>
      </c>
      <c r="L36" s="311">
        <f t="shared" si="10"/>
        <v>0</v>
      </c>
      <c r="O36" s="96" t="s">
        <v>95</v>
      </c>
    </row>
    <row r="37" spans="1:15" s="96" customFormat="1" x14ac:dyDescent="0.3">
      <c r="A37" s="319">
        <v>5</v>
      </c>
      <c r="B37" s="90" t="s">
        <v>76</v>
      </c>
      <c r="C37" s="6"/>
      <c r="D37" s="275">
        <f t="shared" si="6"/>
        <v>0</v>
      </c>
      <c r="E37" s="6"/>
      <c r="F37" s="275">
        <f t="shared" si="7"/>
        <v>0</v>
      </c>
      <c r="G37" s="6"/>
      <c r="H37" s="275">
        <f t="shared" si="8"/>
        <v>0</v>
      </c>
      <c r="I37" s="286">
        <f t="shared" si="9"/>
        <v>0</v>
      </c>
      <c r="J37" s="286">
        <f t="shared" si="9"/>
        <v>0</v>
      </c>
      <c r="K37" s="286">
        <f t="shared" si="10"/>
        <v>0</v>
      </c>
      <c r="L37" s="311">
        <f t="shared" si="10"/>
        <v>0</v>
      </c>
    </row>
    <row r="38" spans="1:15" s="96" customFormat="1" x14ac:dyDescent="0.3">
      <c r="A38" s="268">
        <v>5</v>
      </c>
      <c r="B38" s="37" t="s">
        <v>12</v>
      </c>
      <c r="C38" s="52"/>
      <c r="D38" s="275">
        <f t="shared" si="6"/>
        <v>0</v>
      </c>
      <c r="E38" s="52"/>
      <c r="F38" s="275">
        <f t="shared" si="7"/>
        <v>0</v>
      </c>
      <c r="G38" s="52"/>
      <c r="H38" s="275">
        <f t="shared" si="8"/>
        <v>0</v>
      </c>
      <c r="I38" s="286">
        <f t="shared" si="9"/>
        <v>0</v>
      </c>
      <c r="J38" s="286">
        <f t="shared" si="9"/>
        <v>0</v>
      </c>
      <c r="K38" s="286">
        <f t="shared" si="10"/>
        <v>0</v>
      </c>
      <c r="L38" s="311">
        <f t="shared" si="10"/>
        <v>0</v>
      </c>
    </row>
    <row r="39" spans="1:15" s="96" customFormat="1" x14ac:dyDescent="0.3">
      <c r="A39" s="268">
        <v>6</v>
      </c>
      <c r="B39" s="54" t="s">
        <v>11</v>
      </c>
      <c r="C39" s="52"/>
      <c r="D39" s="275">
        <f t="shared" si="6"/>
        <v>0</v>
      </c>
      <c r="E39" s="52"/>
      <c r="F39" s="275">
        <f t="shared" si="7"/>
        <v>0</v>
      </c>
      <c r="G39" s="52"/>
      <c r="H39" s="275">
        <f t="shared" si="8"/>
        <v>0</v>
      </c>
      <c r="I39" s="286">
        <f t="shared" si="9"/>
        <v>0</v>
      </c>
      <c r="J39" s="286">
        <f t="shared" si="9"/>
        <v>0</v>
      </c>
      <c r="K39" s="286">
        <f t="shared" si="10"/>
        <v>0</v>
      </c>
      <c r="L39" s="311">
        <f t="shared" si="10"/>
        <v>0</v>
      </c>
    </row>
    <row r="40" spans="1:15" s="96" customFormat="1" x14ac:dyDescent="0.3">
      <c r="A40" s="268"/>
      <c r="B40" s="262" t="s">
        <v>9</v>
      </c>
      <c r="C40" s="264">
        <f t="shared" ref="C40:L40" si="11">SUM(C33:C39)</f>
        <v>0</v>
      </c>
      <c r="D40" s="264">
        <f t="shared" si="11"/>
        <v>0</v>
      </c>
      <c r="E40" s="264">
        <f t="shared" si="11"/>
        <v>0</v>
      </c>
      <c r="F40" s="264">
        <f t="shared" si="11"/>
        <v>0</v>
      </c>
      <c r="G40" s="264">
        <f t="shared" si="11"/>
        <v>0</v>
      </c>
      <c r="H40" s="264">
        <f t="shared" si="11"/>
        <v>0</v>
      </c>
      <c r="I40" s="134">
        <f t="shared" si="11"/>
        <v>0</v>
      </c>
      <c r="J40" s="134">
        <f t="shared" si="11"/>
        <v>0</v>
      </c>
      <c r="K40" s="134">
        <f t="shared" si="11"/>
        <v>0</v>
      </c>
      <c r="L40" s="135">
        <f t="shared" si="11"/>
        <v>0</v>
      </c>
    </row>
    <row r="41" spans="1:15" s="96" customFormat="1" x14ac:dyDescent="0.3">
      <c r="A41" s="268"/>
      <c r="B41" s="259" t="s">
        <v>10</v>
      </c>
      <c r="C41" s="52"/>
      <c r="D41" s="52"/>
      <c r="E41" s="52"/>
      <c r="F41" s="52"/>
      <c r="G41" s="52"/>
      <c r="H41" s="52"/>
      <c r="I41" s="251">
        <f>E41+G41</f>
        <v>0</v>
      </c>
      <c r="J41" s="251">
        <f>F41+H41</f>
        <v>0</v>
      </c>
      <c r="K41" s="251">
        <f>C41+I41</f>
        <v>0</v>
      </c>
      <c r="L41" s="312">
        <f>D41+J41</f>
        <v>0</v>
      </c>
      <c r="M41" s="96" t="s">
        <v>97</v>
      </c>
    </row>
    <row r="42" spans="1:15" s="96" customFormat="1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 t="shared" ref="E42:L42" si="12">E41</f>
        <v>0</v>
      </c>
      <c r="F42" s="395">
        <f t="shared" si="12"/>
        <v>0</v>
      </c>
      <c r="G42" s="395">
        <f t="shared" si="12"/>
        <v>0</v>
      </c>
      <c r="H42" s="395">
        <f t="shared" si="12"/>
        <v>0</v>
      </c>
      <c r="I42" s="395">
        <f t="shared" si="12"/>
        <v>0</v>
      </c>
      <c r="J42" s="395">
        <f t="shared" si="12"/>
        <v>0</v>
      </c>
      <c r="K42" s="395">
        <f t="shared" si="12"/>
        <v>0</v>
      </c>
      <c r="L42" s="395">
        <f t="shared" si="12"/>
        <v>0</v>
      </c>
    </row>
    <row r="43" spans="1:15" s="96" customFormat="1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  <c r="L43" s="21"/>
    </row>
    <row r="44" spans="1:15" s="96" customFormat="1" ht="16.2" thickBot="1" x14ac:dyDescent="0.35">
      <c r="A44" s="272"/>
      <c r="B44" s="273" t="s">
        <v>8</v>
      </c>
      <c r="C44" s="274">
        <f>C31+C40+C42</f>
        <v>0</v>
      </c>
      <c r="D44" s="274">
        <f>D31+D40+D42</f>
        <v>0</v>
      </c>
      <c r="E44" s="274">
        <f t="shared" ref="E44:L44" si="13">E31+E40+E42</f>
        <v>224000</v>
      </c>
      <c r="F44" s="274">
        <f>F31+F40+F42</f>
        <v>53760000</v>
      </c>
      <c r="G44" s="274">
        <f t="shared" si="13"/>
        <v>224000</v>
      </c>
      <c r="H44" s="274">
        <f>H31+H40+H42</f>
        <v>53760000</v>
      </c>
      <c r="I44" s="274">
        <f t="shared" si="13"/>
        <v>448000</v>
      </c>
      <c r="J44" s="274">
        <f t="shared" si="13"/>
        <v>107520000</v>
      </c>
      <c r="K44" s="274">
        <f t="shared" si="13"/>
        <v>448000</v>
      </c>
      <c r="L44" s="313">
        <f t="shared" si="13"/>
        <v>107520000</v>
      </c>
    </row>
    <row r="45" spans="1:15" ht="15.6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1:15" ht="15.6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1:15" ht="15.6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1:15" ht="15.6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1:12" ht="15.6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1:12" ht="15.6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ht="15.6" x14ac:dyDescent="0.3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ht="15.6" x14ac:dyDescent="0.3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ht="15.6" x14ac:dyDescent="0.3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ht="15.6" x14ac:dyDescent="0.3">
      <c r="A54" s="18"/>
    </row>
  </sheetData>
  <mergeCells count="6">
    <mergeCell ref="B4:H4"/>
    <mergeCell ref="C10:D10"/>
    <mergeCell ref="E10:F10"/>
    <mergeCell ref="G10:H10"/>
    <mergeCell ref="K10:L10"/>
    <mergeCell ref="I10:J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4" workbookViewId="0">
      <selection activeCell="G26" sqref="G26"/>
    </sheetView>
  </sheetViews>
  <sheetFormatPr defaultColWidth="8.77734375" defaultRowHeight="14.4" x14ac:dyDescent="0.3"/>
  <cols>
    <col min="1" max="1" width="3.77734375" style="96" customWidth="1"/>
    <col min="2" max="2" width="27.33203125" style="96" customWidth="1"/>
    <col min="3" max="3" width="8.77734375" style="96" bestFit="1" customWidth="1"/>
    <col min="4" max="4" width="9.5546875" style="96" bestFit="1" customWidth="1"/>
    <col min="5" max="5" width="10.6640625" style="96" customWidth="1"/>
    <col min="6" max="6" width="12.77734375" style="96" customWidth="1"/>
    <col min="7" max="7" width="9" style="96" customWidth="1"/>
    <col min="8" max="8" width="15" style="96" customWidth="1"/>
    <col min="9" max="9" width="12.33203125" style="96" customWidth="1"/>
    <col min="10" max="10" width="12.77734375" style="96" customWidth="1"/>
    <col min="11" max="11" width="10.77734375" style="96" customWidth="1"/>
    <col min="12" max="12" width="12.6640625" style="96" customWidth="1"/>
    <col min="13" max="16384" width="8.77734375" style="96"/>
  </cols>
  <sheetData>
    <row r="1" spans="1:12" x14ac:dyDescent="0.3">
      <c r="A1" s="308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10"/>
    </row>
    <row r="2" spans="1:12" x14ac:dyDescent="0.3">
      <c r="A2" s="323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21"/>
    </row>
    <row r="3" spans="1:12" x14ac:dyDescent="0.3">
      <c r="A3" s="323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21"/>
    </row>
    <row r="4" spans="1:12" ht="18" x14ac:dyDescent="0.35">
      <c r="A4" s="323"/>
      <c r="B4" s="617" t="s">
        <v>41</v>
      </c>
      <c r="C4" s="617"/>
      <c r="D4" s="617"/>
      <c r="E4" s="617"/>
      <c r="F4" s="617"/>
      <c r="G4" s="617"/>
      <c r="H4" s="617"/>
      <c r="I4" s="101"/>
      <c r="J4" s="101"/>
      <c r="K4" s="101"/>
      <c r="L4" s="21"/>
    </row>
    <row r="5" spans="1:12" x14ac:dyDescent="0.3">
      <c r="A5" s="110"/>
      <c r="B5" s="26" t="s">
        <v>42</v>
      </c>
      <c r="C5" s="27"/>
      <c r="D5" s="27"/>
      <c r="E5" s="27"/>
      <c r="F5" s="27"/>
      <c r="G5" s="27"/>
      <c r="H5" s="28"/>
      <c r="I5" s="101"/>
      <c r="J5" s="101"/>
      <c r="K5" s="101"/>
      <c r="L5" s="21"/>
    </row>
    <row r="6" spans="1:12" x14ac:dyDescent="0.3">
      <c r="A6" s="110"/>
      <c r="B6" s="29" t="s">
        <v>61</v>
      </c>
      <c r="C6" s="98"/>
      <c r="D6" s="98"/>
      <c r="E6" s="98"/>
      <c r="F6" s="98"/>
      <c r="G6" s="98"/>
      <c r="H6" s="30"/>
      <c r="I6" s="101"/>
      <c r="J6" s="101"/>
      <c r="K6" s="101"/>
      <c r="L6" s="21"/>
    </row>
    <row r="7" spans="1:12" x14ac:dyDescent="0.3">
      <c r="A7" s="110"/>
      <c r="B7" s="29" t="s">
        <v>160</v>
      </c>
      <c r="C7" s="98"/>
      <c r="D7" s="98"/>
      <c r="E7" s="98"/>
      <c r="F7" s="98"/>
      <c r="G7" s="98"/>
      <c r="H7" s="30"/>
      <c r="I7" s="101"/>
      <c r="J7" s="101"/>
      <c r="K7" s="101"/>
      <c r="L7" s="21"/>
    </row>
    <row r="8" spans="1:12" x14ac:dyDescent="0.3">
      <c r="A8" s="110"/>
      <c r="B8" s="29" t="s">
        <v>44</v>
      </c>
      <c r="C8" s="98"/>
      <c r="D8" s="98"/>
      <c r="E8" s="98"/>
      <c r="F8" s="98"/>
      <c r="G8" s="98"/>
      <c r="H8" s="30"/>
      <c r="I8" s="101"/>
      <c r="J8" s="101"/>
      <c r="K8" s="101"/>
      <c r="L8" s="21"/>
    </row>
    <row r="9" spans="1:12" x14ac:dyDescent="0.3">
      <c r="A9" s="110"/>
      <c r="B9" s="31" t="s">
        <v>45</v>
      </c>
      <c r="C9" s="32"/>
      <c r="D9" s="32"/>
      <c r="E9" s="32"/>
      <c r="F9" s="13"/>
      <c r="G9" s="13"/>
      <c r="H9" s="12"/>
      <c r="I9" s="101"/>
      <c r="J9" s="101"/>
      <c r="K9" s="101"/>
      <c r="L9" s="21"/>
    </row>
    <row r="10" spans="1:12" ht="42" customHeight="1" x14ac:dyDescent="0.3">
      <c r="A10" s="20"/>
      <c r="B10" s="33" t="s">
        <v>26</v>
      </c>
      <c r="C10" s="618" t="s">
        <v>46</v>
      </c>
      <c r="D10" s="619"/>
      <c r="E10" s="620" t="s">
        <v>47</v>
      </c>
      <c r="F10" s="621"/>
      <c r="G10" s="620" t="s">
        <v>48</v>
      </c>
      <c r="H10" s="621"/>
      <c r="I10" s="623" t="s">
        <v>31</v>
      </c>
      <c r="J10" s="624"/>
      <c r="K10" s="620" t="s">
        <v>32</v>
      </c>
      <c r="L10" s="622"/>
    </row>
    <row r="11" spans="1:12" ht="24.75" customHeight="1" x14ac:dyDescent="0.3">
      <c r="A11" s="20"/>
      <c r="B11" s="34"/>
      <c r="C11" s="35" t="s">
        <v>6</v>
      </c>
      <c r="D11" s="36" t="s">
        <v>5</v>
      </c>
      <c r="E11" s="2" t="s">
        <v>6</v>
      </c>
      <c r="F11" s="2" t="s">
        <v>5</v>
      </c>
      <c r="G11" s="2" t="s">
        <v>7</v>
      </c>
      <c r="H11" s="2" t="s">
        <v>5</v>
      </c>
      <c r="I11" s="2" t="s">
        <v>6</v>
      </c>
      <c r="J11" s="2" t="s">
        <v>5</v>
      </c>
      <c r="K11" s="2" t="s">
        <v>6</v>
      </c>
      <c r="L11" s="3" t="s">
        <v>5</v>
      </c>
    </row>
    <row r="12" spans="1:12" x14ac:dyDescent="0.3">
      <c r="A12" s="268">
        <v>1</v>
      </c>
      <c r="B12" s="37" t="s">
        <v>49</v>
      </c>
      <c r="C12" s="325"/>
      <c r="D12" s="275">
        <f>C12*240</f>
        <v>0</v>
      </c>
      <c r="E12" s="327"/>
      <c r="F12" s="275">
        <f>E12*240</f>
        <v>0</v>
      </c>
      <c r="G12" s="253"/>
      <c r="H12" s="275">
        <f>G12*240</f>
        <v>0</v>
      </c>
      <c r="I12" s="298">
        <f t="shared" ref="I12:J29" si="0">E12+G12</f>
        <v>0</v>
      </c>
      <c r="J12" s="298">
        <f t="shared" si="0"/>
        <v>0</v>
      </c>
      <c r="K12" s="298">
        <f t="shared" ref="K12:L29" si="1">C12+I12</f>
        <v>0</v>
      </c>
      <c r="L12" s="348">
        <f t="shared" si="1"/>
        <v>0</v>
      </c>
    </row>
    <row r="13" spans="1:12" x14ac:dyDescent="0.3">
      <c r="A13" s="268">
        <v>2</v>
      </c>
      <c r="B13" s="39" t="s">
        <v>50</v>
      </c>
      <c r="C13" s="328"/>
      <c r="D13" s="275">
        <f t="shared" ref="D13:D30" si="2">C13*240</f>
        <v>0</v>
      </c>
      <c r="E13" s="329"/>
      <c r="F13" s="275">
        <f t="shared" ref="F13:F29" si="3">E13*240</f>
        <v>0</v>
      </c>
      <c r="G13" s="277"/>
      <c r="H13" s="275">
        <f t="shared" ref="H13:H29" si="4">G13*240</f>
        <v>0</v>
      </c>
      <c r="I13" s="298">
        <f t="shared" si="0"/>
        <v>0</v>
      </c>
      <c r="J13" s="298">
        <f t="shared" si="0"/>
        <v>0</v>
      </c>
      <c r="K13" s="298">
        <f t="shared" si="1"/>
        <v>0</v>
      </c>
      <c r="L13" s="348">
        <f t="shared" si="1"/>
        <v>0</v>
      </c>
    </row>
    <row r="14" spans="1:12" ht="15" customHeight="1" x14ac:dyDescent="0.3">
      <c r="A14" s="268">
        <v>3</v>
      </c>
      <c r="B14" s="37" t="s">
        <v>51</v>
      </c>
      <c r="C14" s="330"/>
      <c r="D14" s="275">
        <f t="shared" si="2"/>
        <v>0</v>
      </c>
      <c r="E14" s="331"/>
      <c r="F14" s="275">
        <f t="shared" si="3"/>
        <v>0</v>
      </c>
      <c r="G14" s="279"/>
      <c r="H14" s="275">
        <f t="shared" si="4"/>
        <v>0</v>
      </c>
      <c r="I14" s="298">
        <f t="shared" si="0"/>
        <v>0</v>
      </c>
      <c r="J14" s="298">
        <f t="shared" si="0"/>
        <v>0</v>
      </c>
      <c r="K14" s="298">
        <f t="shared" si="1"/>
        <v>0</v>
      </c>
      <c r="L14" s="348">
        <f t="shared" si="1"/>
        <v>0</v>
      </c>
    </row>
    <row r="15" spans="1:12" ht="15" customHeight="1" x14ac:dyDescent="0.3">
      <c r="A15" s="268">
        <v>4</v>
      </c>
      <c r="B15" s="67" t="s">
        <v>52</v>
      </c>
      <c r="C15" s="332"/>
      <c r="D15" s="275">
        <f t="shared" si="2"/>
        <v>0</v>
      </c>
      <c r="E15" s="331">
        <f>I15/2</f>
        <v>9475</v>
      </c>
      <c r="F15" s="275">
        <f t="shared" si="3"/>
        <v>2274000</v>
      </c>
      <c r="G15" s="279">
        <f>I15/2</f>
        <v>9475</v>
      </c>
      <c r="H15" s="275">
        <f t="shared" si="4"/>
        <v>2274000</v>
      </c>
      <c r="I15" s="298">
        <v>18950</v>
      </c>
      <c r="J15" s="298">
        <f t="shared" si="0"/>
        <v>4548000</v>
      </c>
      <c r="K15" s="298">
        <f t="shared" si="1"/>
        <v>18950</v>
      </c>
      <c r="L15" s="348">
        <f t="shared" si="1"/>
        <v>4548000</v>
      </c>
    </row>
    <row r="16" spans="1:12" ht="15" customHeight="1" x14ac:dyDescent="0.3">
      <c r="A16" s="268">
        <v>5</v>
      </c>
      <c r="B16" s="67" t="s">
        <v>24</v>
      </c>
      <c r="C16" s="332"/>
      <c r="D16" s="275">
        <f t="shared" si="2"/>
        <v>0</v>
      </c>
      <c r="E16" s="331">
        <f>I16/2</f>
        <v>22500</v>
      </c>
      <c r="F16" s="275">
        <f t="shared" si="3"/>
        <v>5400000</v>
      </c>
      <c r="G16" s="279">
        <f>I16/2</f>
        <v>22500</v>
      </c>
      <c r="H16" s="275">
        <f t="shared" si="4"/>
        <v>5400000</v>
      </c>
      <c r="I16" s="298">
        <v>45000</v>
      </c>
      <c r="J16" s="298">
        <v>7200000</v>
      </c>
      <c r="K16" s="298">
        <f>C16+I16</f>
        <v>45000</v>
      </c>
      <c r="L16" s="348">
        <v>7200000</v>
      </c>
    </row>
    <row r="17" spans="1:14" ht="14.55" customHeight="1" x14ac:dyDescent="0.3">
      <c r="A17" s="268">
        <v>6</v>
      </c>
      <c r="B17" s="67" t="s">
        <v>23</v>
      </c>
      <c r="C17" s="332"/>
      <c r="D17" s="275">
        <f t="shared" si="2"/>
        <v>0</v>
      </c>
      <c r="E17" s="331"/>
      <c r="F17" s="275">
        <f t="shared" si="3"/>
        <v>0</v>
      </c>
      <c r="G17" s="279"/>
      <c r="H17" s="275">
        <f t="shared" si="4"/>
        <v>0</v>
      </c>
      <c r="I17" s="298"/>
      <c r="J17" s="298">
        <f t="shared" si="0"/>
        <v>0</v>
      </c>
      <c r="K17" s="298">
        <f t="shared" ref="K17:K30" si="5">C17+I17</f>
        <v>0</v>
      </c>
      <c r="L17" s="348">
        <f t="shared" si="1"/>
        <v>0</v>
      </c>
    </row>
    <row r="18" spans="1:14" ht="15" customHeight="1" x14ac:dyDescent="0.3">
      <c r="A18" s="268">
        <v>7</v>
      </c>
      <c r="B18" s="67" t="s">
        <v>22</v>
      </c>
      <c r="C18" s="332"/>
      <c r="D18" s="275">
        <f t="shared" si="2"/>
        <v>0</v>
      </c>
      <c r="E18" s="331"/>
      <c r="F18" s="275">
        <f t="shared" si="3"/>
        <v>0</v>
      </c>
      <c r="G18" s="279"/>
      <c r="H18" s="275">
        <f t="shared" si="4"/>
        <v>0</v>
      </c>
      <c r="I18" s="298"/>
      <c r="J18" s="298">
        <f t="shared" si="0"/>
        <v>0</v>
      </c>
      <c r="K18" s="298">
        <f t="shared" si="5"/>
        <v>0</v>
      </c>
      <c r="L18" s="348">
        <f t="shared" si="1"/>
        <v>0</v>
      </c>
    </row>
    <row r="19" spans="1:14" ht="14.55" customHeight="1" x14ac:dyDescent="0.3">
      <c r="A19" s="268">
        <v>8</v>
      </c>
      <c r="B19" s="67" t="s">
        <v>53</v>
      </c>
      <c r="C19" s="333"/>
      <c r="D19" s="275">
        <f t="shared" si="2"/>
        <v>0</v>
      </c>
      <c r="E19" s="331"/>
      <c r="F19" s="275">
        <f t="shared" si="3"/>
        <v>0</v>
      </c>
      <c r="G19" s="279"/>
      <c r="H19" s="275">
        <f t="shared" si="4"/>
        <v>0</v>
      </c>
      <c r="I19" s="298">
        <v>7500</v>
      </c>
      <c r="J19" s="298"/>
      <c r="K19" s="298">
        <f t="shared" si="5"/>
        <v>7500</v>
      </c>
      <c r="L19" s="348"/>
    </row>
    <row r="20" spans="1:14" ht="15" customHeight="1" x14ac:dyDescent="0.3">
      <c r="A20" s="268">
        <v>9</v>
      </c>
      <c r="B20" s="44" t="s">
        <v>62</v>
      </c>
      <c r="C20" s="332"/>
      <c r="D20" s="275">
        <f t="shared" si="2"/>
        <v>0</v>
      </c>
      <c r="E20" s="331">
        <f>I20/2</f>
        <v>70000</v>
      </c>
      <c r="F20" s="275">
        <f t="shared" si="3"/>
        <v>16800000</v>
      </c>
      <c r="G20" s="279">
        <f>I20/2</f>
        <v>70000</v>
      </c>
      <c r="H20" s="275">
        <f t="shared" si="4"/>
        <v>16800000</v>
      </c>
      <c r="I20" s="298">
        <v>140000</v>
      </c>
      <c r="J20" s="298">
        <f>I20*240</f>
        <v>33600000</v>
      </c>
      <c r="K20" s="298">
        <f t="shared" si="5"/>
        <v>140000</v>
      </c>
      <c r="L20" s="348">
        <f>D20+J20</f>
        <v>33600000</v>
      </c>
    </row>
    <row r="21" spans="1:14" ht="14.55" customHeight="1" x14ac:dyDescent="0.3">
      <c r="A21" s="268">
        <v>10</v>
      </c>
      <c r="B21" s="67" t="s">
        <v>54</v>
      </c>
      <c r="C21" s="332"/>
      <c r="D21" s="275">
        <f t="shared" si="2"/>
        <v>0</v>
      </c>
      <c r="E21" s="331"/>
      <c r="F21" s="275">
        <f t="shared" si="3"/>
        <v>0</v>
      </c>
      <c r="G21" s="279"/>
      <c r="H21" s="275">
        <f t="shared" si="4"/>
        <v>0</v>
      </c>
      <c r="I21" s="298"/>
      <c r="J21" s="298">
        <f t="shared" ref="J21:J26" si="6">I21*240</f>
        <v>0</v>
      </c>
      <c r="K21" s="298">
        <f t="shared" si="5"/>
        <v>0</v>
      </c>
      <c r="L21" s="348">
        <f t="shared" ref="L21:L26" si="7">D21+J21</f>
        <v>0</v>
      </c>
    </row>
    <row r="22" spans="1:14" ht="14.55" customHeight="1" x14ac:dyDescent="0.3">
      <c r="A22" s="268">
        <v>11</v>
      </c>
      <c r="B22" s="67" t="s">
        <v>18</v>
      </c>
      <c r="C22" s="332"/>
      <c r="D22" s="275">
        <f t="shared" si="2"/>
        <v>0</v>
      </c>
      <c r="E22" s="349">
        <v>0</v>
      </c>
      <c r="F22" s="275">
        <f t="shared" si="3"/>
        <v>0</v>
      </c>
      <c r="G22" s="279"/>
      <c r="H22" s="275">
        <f t="shared" si="4"/>
        <v>0</v>
      </c>
      <c r="I22" s="298"/>
      <c r="J22" s="298">
        <f t="shared" si="6"/>
        <v>0</v>
      </c>
      <c r="K22" s="298">
        <f t="shared" si="5"/>
        <v>0</v>
      </c>
      <c r="L22" s="348">
        <f t="shared" si="7"/>
        <v>0</v>
      </c>
    </row>
    <row r="23" spans="1:14" ht="14.55" customHeight="1" x14ac:dyDescent="0.3">
      <c r="A23" s="268">
        <v>12</v>
      </c>
      <c r="B23" s="67" t="s">
        <v>55</v>
      </c>
      <c r="C23" s="334"/>
      <c r="D23" s="275">
        <f t="shared" si="2"/>
        <v>0</v>
      </c>
      <c r="E23" s="334"/>
      <c r="F23" s="275">
        <f t="shared" si="3"/>
        <v>0</v>
      </c>
      <c r="G23" s="332"/>
      <c r="H23" s="275">
        <f t="shared" si="4"/>
        <v>0</v>
      </c>
      <c r="J23" s="298">
        <f t="shared" si="6"/>
        <v>0</v>
      </c>
      <c r="K23" s="298">
        <f t="shared" si="5"/>
        <v>0</v>
      </c>
      <c r="L23" s="348">
        <f t="shared" si="7"/>
        <v>0</v>
      </c>
    </row>
    <row r="24" spans="1:14" ht="14.55" customHeight="1" x14ac:dyDescent="0.3">
      <c r="A24" s="268">
        <v>13</v>
      </c>
      <c r="B24" s="46" t="s">
        <v>56</v>
      </c>
      <c r="C24" s="334"/>
      <c r="D24" s="275">
        <f t="shared" si="2"/>
        <v>0</v>
      </c>
      <c r="E24" s="334"/>
      <c r="F24" s="275">
        <f t="shared" si="3"/>
        <v>0</v>
      </c>
      <c r="G24" s="332"/>
      <c r="H24" s="275">
        <f t="shared" si="4"/>
        <v>0</v>
      </c>
      <c r="I24" s="298">
        <f t="shared" si="0"/>
        <v>0</v>
      </c>
      <c r="J24" s="298">
        <f t="shared" si="6"/>
        <v>0</v>
      </c>
      <c r="K24" s="298">
        <f t="shared" si="5"/>
        <v>0</v>
      </c>
      <c r="L24" s="348">
        <f t="shared" si="7"/>
        <v>0</v>
      </c>
    </row>
    <row r="25" spans="1:14" ht="14.55" customHeight="1" x14ac:dyDescent="0.3">
      <c r="A25" s="268">
        <v>14</v>
      </c>
      <c r="B25" s="46" t="s">
        <v>57</v>
      </c>
      <c r="C25" s="334"/>
      <c r="D25" s="275">
        <f t="shared" si="2"/>
        <v>0</v>
      </c>
      <c r="E25" s="334"/>
      <c r="F25" s="275">
        <f t="shared" si="3"/>
        <v>0</v>
      </c>
      <c r="G25" s="332"/>
      <c r="H25" s="275">
        <f t="shared" si="4"/>
        <v>0</v>
      </c>
      <c r="I25" s="298">
        <f t="shared" si="0"/>
        <v>0</v>
      </c>
      <c r="J25" s="298">
        <f t="shared" si="6"/>
        <v>0</v>
      </c>
      <c r="K25" s="298">
        <f t="shared" si="5"/>
        <v>0</v>
      </c>
      <c r="L25" s="348">
        <f t="shared" si="7"/>
        <v>0</v>
      </c>
    </row>
    <row r="26" spans="1:14" x14ac:dyDescent="0.3">
      <c r="A26" s="268">
        <v>15</v>
      </c>
      <c r="B26" s="67" t="s">
        <v>63</v>
      </c>
      <c r="C26" s="335"/>
      <c r="D26" s="275">
        <f t="shared" si="2"/>
        <v>0</v>
      </c>
      <c r="E26" s="331">
        <f>I26/2</f>
        <v>19000</v>
      </c>
      <c r="F26" s="275">
        <f t="shared" si="3"/>
        <v>4560000</v>
      </c>
      <c r="G26" s="336">
        <f>I26/2</f>
        <v>19000</v>
      </c>
      <c r="H26" s="275">
        <f t="shared" si="4"/>
        <v>4560000</v>
      </c>
      <c r="I26" s="298">
        <v>38000</v>
      </c>
      <c r="J26" s="298">
        <f t="shared" si="6"/>
        <v>9120000</v>
      </c>
      <c r="K26" s="298">
        <f t="shared" si="5"/>
        <v>38000</v>
      </c>
      <c r="L26" s="348">
        <f t="shared" si="7"/>
        <v>9120000</v>
      </c>
    </row>
    <row r="27" spans="1:14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f t="shared" si="0"/>
        <v>0</v>
      </c>
      <c r="J27" s="286">
        <f t="shared" si="0"/>
        <v>0</v>
      </c>
      <c r="K27" s="298">
        <f t="shared" si="5"/>
        <v>0</v>
      </c>
      <c r="L27" s="286">
        <f t="shared" si="1"/>
        <v>0</v>
      </c>
    </row>
    <row r="28" spans="1:14" ht="14.55" customHeight="1" x14ac:dyDescent="0.3">
      <c r="A28" s="268">
        <v>17</v>
      </c>
      <c r="B28" s="67" t="s">
        <v>91</v>
      </c>
      <c r="C28" s="335">
        <v>0</v>
      </c>
      <c r="D28" s="275">
        <f t="shared" si="2"/>
        <v>0</v>
      </c>
      <c r="E28" s="331">
        <v>0</v>
      </c>
      <c r="F28" s="275">
        <f t="shared" si="3"/>
        <v>0</v>
      </c>
      <c r="G28" s="336">
        <v>0</v>
      </c>
      <c r="H28" s="275">
        <f t="shared" si="4"/>
        <v>0</v>
      </c>
      <c r="I28" s="298">
        <f t="shared" si="0"/>
        <v>0</v>
      </c>
      <c r="J28" s="298">
        <f t="shared" si="0"/>
        <v>0</v>
      </c>
      <c r="K28" s="298">
        <f t="shared" si="5"/>
        <v>0</v>
      </c>
      <c r="L28" s="348">
        <f t="shared" si="1"/>
        <v>0</v>
      </c>
    </row>
    <row r="29" spans="1:14" x14ac:dyDescent="0.3">
      <c r="A29" s="268">
        <v>18</v>
      </c>
      <c r="B29" s="44" t="s">
        <v>17</v>
      </c>
      <c r="C29" s="335"/>
      <c r="D29" s="275">
        <f t="shared" si="2"/>
        <v>0</v>
      </c>
      <c r="E29" s="337"/>
      <c r="F29" s="275">
        <f t="shared" si="3"/>
        <v>0</v>
      </c>
      <c r="G29" s="336"/>
      <c r="H29" s="275">
        <f t="shared" si="4"/>
        <v>0</v>
      </c>
      <c r="I29" s="298">
        <f t="shared" si="0"/>
        <v>0</v>
      </c>
      <c r="J29" s="298">
        <f t="shared" si="0"/>
        <v>0</v>
      </c>
      <c r="K29" s="298">
        <f t="shared" si="5"/>
        <v>0</v>
      </c>
      <c r="L29" s="348">
        <f t="shared" si="1"/>
        <v>0</v>
      </c>
    </row>
    <row r="30" spans="1:14" x14ac:dyDescent="0.3">
      <c r="A30" s="268">
        <v>19</v>
      </c>
      <c r="B30" s="47" t="s">
        <v>11</v>
      </c>
      <c r="C30" s="338"/>
      <c r="D30" s="275">
        <f t="shared" si="2"/>
        <v>0</v>
      </c>
      <c r="E30" s="336">
        <f>I30/2</f>
        <v>14970</v>
      </c>
      <c r="F30" s="414">
        <f>J30/2</f>
        <v>2205600</v>
      </c>
      <c r="G30" s="336">
        <f>I30/2</f>
        <v>14970</v>
      </c>
      <c r="H30" s="414">
        <f>J30/2</f>
        <v>2205600</v>
      </c>
      <c r="I30" s="298">
        <f>12/100*249500</f>
        <v>29940</v>
      </c>
      <c r="J30" s="298">
        <v>4411200</v>
      </c>
      <c r="K30" s="298">
        <f t="shared" si="5"/>
        <v>29940</v>
      </c>
      <c r="L30" s="348">
        <v>4411200</v>
      </c>
    </row>
    <row r="31" spans="1:14" x14ac:dyDescent="0.3">
      <c r="A31" s="268"/>
      <c r="B31" s="387" t="s">
        <v>9</v>
      </c>
      <c r="C31" s="388">
        <f>MROUND(SUM(C12:C30),100)</f>
        <v>0</v>
      </c>
      <c r="D31" s="388">
        <f t="shared" ref="D31:L31" si="8">MROUND(SUM(D12:D30),100)</f>
        <v>0</v>
      </c>
      <c r="E31" s="388">
        <f t="shared" si="8"/>
        <v>135900</v>
      </c>
      <c r="F31" s="388">
        <f t="shared" si="8"/>
        <v>31239600</v>
      </c>
      <c r="G31" s="388">
        <f t="shared" si="8"/>
        <v>135900</v>
      </c>
      <c r="H31" s="388">
        <f t="shared" si="8"/>
        <v>31239600</v>
      </c>
      <c r="I31" s="388">
        <f t="shared" si="8"/>
        <v>279400</v>
      </c>
      <c r="J31" s="388">
        <f t="shared" si="8"/>
        <v>58879200</v>
      </c>
      <c r="K31" s="388">
        <f t="shared" si="8"/>
        <v>279400</v>
      </c>
      <c r="L31" s="388">
        <f t="shared" si="8"/>
        <v>58879200</v>
      </c>
      <c r="N31" s="144"/>
    </row>
    <row r="32" spans="1:14" ht="39" customHeight="1" x14ac:dyDescent="0.3">
      <c r="A32" s="110"/>
      <c r="B32" s="50" t="s">
        <v>16</v>
      </c>
      <c r="C32" s="625"/>
      <c r="D32" s="626"/>
      <c r="E32" s="625"/>
      <c r="F32" s="626"/>
      <c r="G32" s="625"/>
      <c r="H32" s="626"/>
      <c r="I32" s="299"/>
      <c r="J32" s="299"/>
      <c r="K32" s="299"/>
      <c r="L32" s="339"/>
    </row>
    <row r="33" spans="1:15" x14ac:dyDescent="0.3">
      <c r="A33" s="268">
        <v>1</v>
      </c>
      <c r="B33" s="51" t="s">
        <v>59</v>
      </c>
      <c r="C33" s="279"/>
      <c r="D33" s="326">
        <f t="shared" ref="D33:D39" si="9">C33*240</f>
        <v>0</v>
      </c>
      <c r="E33" s="279">
        <f>I33/2</f>
        <v>375000</v>
      </c>
      <c r="F33" s="326">
        <f t="shared" ref="F33:F39" si="10">E33*240</f>
        <v>90000000</v>
      </c>
      <c r="G33" s="279">
        <f>I33/2</f>
        <v>375000</v>
      </c>
      <c r="H33" s="326">
        <f t="shared" ref="H33:H39" si="11">G33*240</f>
        <v>90000000</v>
      </c>
      <c r="I33" s="298">
        <v>750000</v>
      </c>
      <c r="J33" s="298">
        <v>255000000</v>
      </c>
      <c r="K33" s="298">
        <v>750000</v>
      </c>
      <c r="L33" s="348">
        <v>255000000</v>
      </c>
    </row>
    <row r="34" spans="1:15" x14ac:dyDescent="0.3">
      <c r="A34" s="268">
        <v>2</v>
      </c>
      <c r="B34" s="51" t="s">
        <v>14</v>
      </c>
      <c r="C34" s="282"/>
      <c r="D34" s="326">
        <f t="shared" si="9"/>
        <v>0</v>
      </c>
      <c r="E34" s="279">
        <f t="shared" ref="E34:E39" si="12">I34/2</f>
        <v>0</v>
      </c>
      <c r="F34" s="326">
        <f t="shared" si="10"/>
        <v>0</v>
      </c>
      <c r="G34" s="279">
        <f t="shared" ref="G34:G39" si="13">I34/2</f>
        <v>0</v>
      </c>
      <c r="H34" s="326">
        <f t="shared" si="11"/>
        <v>0</v>
      </c>
      <c r="I34" s="298"/>
      <c r="J34" s="298"/>
      <c r="K34" s="298"/>
      <c r="L34" s="348"/>
    </row>
    <row r="35" spans="1:15" x14ac:dyDescent="0.3">
      <c r="A35" s="268">
        <v>3</v>
      </c>
      <c r="B35" s="37" t="s">
        <v>13</v>
      </c>
      <c r="C35" s="279"/>
      <c r="D35" s="326">
        <f t="shared" si="9"/>
        <v>0</v>
      </c>
      <c r="E35" s="279">
        <f t="shared" si="12"/>
        <v>0</v>
      </c>
      <c r="F35" s="326">
        <f t="shared" si="10"/>
        <v>0</v>
      </c>
      <c r="G35" s="279">
        <f t="shared" si="13"/>
        <v>0</v>
      </c>
      <c r="H35" s="326">
        <f t="shared" si="11"/>
        <v>0</v>
      </c>
      <c r="I35" s="298"/>
      <c r="J35" s="298"/>
      <c r="K35" s="298"/>
      <c r="L35" s="348"/>
    </row>
    <row r="36" spans="1:15" x14ac:dyDescent="0.3">
      <c r="A36" s="268">
        <v>4</v>
      </c>
      <c r="B36" s="259" t="s">
        <v>94</v>
      </c>
      <c r="C36" s="279"/>
      <c r="D36" s="326">
        <f t="shared" si="9"/>
        <v>0</v>
      </c>
      <c r="E36" s="279">
        <f t="shared" si="12"/>
        <v>0</v>
      </c>
      <c r="F36" s="326">
        <f t="shared" si="10"/>
        <v>0</v>
      </c>
      <c r="G36" s="279">
        <f t="shared" si="13"/>
        <v>0</v>
      </c>
      <c r="H36" s="326">
        <f t="shared" si="11"/>
        <v>0</v>
      </c>
      <c r="I36" s="298"/>
      <c r="J36" s="298"/>
      <c r="K36" s="298"/>
      <c r="L36" s="348"/>
      <c r="O36" s="96" t="s">
        <v>95</v>
      </c>
    </row>
    <row r="37" spans="1:15" x14ac:dyDescent="0.3">
      <c r="A37" s="268">
        <v>5</v>
      </c>
      <c r="B37" s="90" t="s">
        <v>76</v>
      </c>
      <c r="C37" s="303"/>
      <c r="D37" s="326">
        <f t="shared" si="9"/>
        <v>0</v>
      </c>
      <c r="E37" s="279">
        <f t="shared" si="12"/>
        <v>0</v>
      </c>
      <c r="F37" s="326">
        <f t="shared" si="10"/>
        <v>0</v>
      </c>
      <c r="G37" s="279">
        <f t="shared" si="13"/>
        <v>0</v>
      </c>
      <c r="H37" s="326">
        <f t="shared" si="11"/>
        <v>0</v>
      </c>
      <c r="I37" s="298"/>
      <c r="J37" s="298"/>
      <c r="K37" s="298"/>
      <c r="L37" s="348"/>
    </row>
    <row r="38" spans="1:15" x14ac:dyDescent="0.3">
      <c r="A38" s="268">
        <v>6</v>
      </c>
      <c r="B38" s="37" t="s">
        <v>12</v>
      </c>
      <c r="C38" s="279"/>
      <c r="D38" s="326">
        <f t="shared" si="9"/>
        <v>0</v>
      </c>
      <c r="E38" s="279">
        <f t="shared" si="12"/>
        <v>74800</v>
      </c>
      <c r="F38" s="326">
        <f t="shared" si="10"/>
        <v>17952000</v>
      </c>
      <c r="G38" s="279">
        <f t="shared" si="13"/>
        <v>74800</v>
      </c>
      <c r="H38" s="326">
        <f t="shared" si="11"/>
        <v>17952000</v>
      </c>
      <c r="I38" s="298">
        <v>149600</v>
      </c>
      <c r="J38" s="298">
        <f>F38+H38</f>
        <v>35904000</v>
      </c>
      <c r="K38" s="298">
        <v>149600</v>
      </c>
      <c r="L38" s="348">
        <f>D38+J38</f>
        <v>35904000</v>
      </c>
    </row>
    <row r="39" spans="1:15" ht="15" thickBot="1" x14ac:dyDescent="0.35">
      <c r="A39" s="268">
        <v>7</v>
      </c>
      <c r="B39" s="54" t="s">
        <v>11</v>
      </c>
      <c r="C39" s="279"/>
      <c r="D39" s="326">
        <f t="shared" si="9"/>
        <v>0</v>
      </c>
      <c r="E39" s="279">
        <f t="shared" si="12"/>
        <v>46925</v>
      </c>
      <c r="F39" s="326">
        <f t="shared" si="10"/>
        <v>11262000</v>
      </c>
      <c r="G39" s="279">
        <f t="shared" si="13"/>
        <v>46925</v>
      </c>
      <c r="H39" s="326">
        <f t="shared" si="11"/>
        <v>11262000</v>
      </c>
      <c r="I39" s="298">
        <v>93850</v>
      </c>
      <c r="J39" s="298">
        <f>F39+H39</f>
        <v>22524000</v>
      </c>
      <c r="K39" s="298">
        <v>93850</v>
      </c>
      <c r="L39" s="348">
        <f>D39+J39</f>
        <v>22524000</v>
      </c>
    </row>
    <row r="40" spans="1:15" ht="15" thickBot="1" x14ac:dyDescent="0.35">
      <c r="A40" s="268"/>
      <c r="B40" s="373" t="s">
        <v>9</v>
      </c>
      <c r="C40" s="374">
        <f>SUM(C33:C39)</f>
        <v>0</v>
      </c>
      <c r="D40" s="374">
        <f>SUM(D33:D39)</f>
        <v>0</v>
      </c>
      <c r="E40" s="374">
        <f>SUM(E33:E39)</f>
        <v>496725</v>
      </c>
      <c r="F40" s="375">
        <f>E40*340</f>
        <v>168886500</v>
      </c>
      <c r="G40" s="374">
        <f>SUM(G33:G39)</f>
        <v>496725</v>
      </c>
      <c r="H40" s="375">
        <f>G40*340</f>
        <v>168886500</v>
      </c>
      <c r="I40" s="376">
        <f>SUM(I33:I39)</f>
        <v>993450</v>
      </c>
      <c r="J40" s="376">
        <f>SUM(J33:J39)</f>
        <v>313428000</v>
      </c>
      <c r="K40" s="376">
        <f>SUM(K33:K39)</f>
        <v>993450</v>
      </c>
      <c r="L40" s="377">
        <f>SUM(L33:L39)</f>
        <v>313428000</v>
      </c>
    </row>
    <row r="41" spans="1:15" x14ac:dyDescent="0.3">
      <c r="A41" s="110"/>
      <c r="B41" s="378" t="s">
        <v>10</v>
      </c>
      <c r="C41" s="279"/>
      <c r="D41" s="326">
        <f>C41*240</f>
        <v>0</v>
      </c>
      <c r="E41" s="279">
        <f>I41/2</f>
        <v>283500</v>
      </c>
      <c r="F41" s="326">
        <f>E41*240</f>
        <v>68040000</v>
      </c>
      <c r="G41" s="279">
        <f>I41/2</f>
        <v>283500</v>
      </c>
      <c r="H41" s="326">
        <f>G41*240</f>
        <v>68040000</v>
      </c>
      <c r="I41" s="251">
        <v>567000</v>
      </c>
      <c r="J41" s="251">
        <v>174420000</v>
      </c>
      <c r="K41" s="251">
        <f>C41+I41</f>
        <v>567000</v>
      </c>
      <c r="L41" s="312">
        <f>D41+J41</f>
        <v>174420000</v>
      </c>
    </row>
    <row r="42" spans="1:15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 t="shared" ref="E42:L42" si="14">E41</f>
        <v>283500</v>
      </c>
      <c r="F42" s="395">
        <f t="shared" si="14"/>
        <v>68040000</v>
      </c>
      <c r="G42" s="395">
        <f t="shared" si="14"/>
        <v>283500</v>
      </c>
      <c r="H42" s="395">
        <f t="shared" si="14"/>
        <v>68040000</v>
      </c>
      <c r="I42" s="395">
        <f t="shared" si="14"/>
        <v>567000</v>
      </c>
      <c r="J42" s="395">
        <f t="shared" si="14"/>
        <v>174420000</v>
      </c>
      <c r="K42" s="395">
        <f t="shared" si="14"/>
        <v>567000</v>
      </c>
      <c r="L42" s="395">
        <f t="shared" si="14"/>
        <v>174420000</v>
      </c>
    </row>
    <row r="43" spans="1:15" x14ac:dyDescent="0.3">
      <c r="A43" s="268"/>
      <c r="B43" s="8"/>
      <c r="C43" s="300"/>
      <c r="D43" s="300"/>
      <c r="E43" s="300"/>
      <c r="F43" s="300"/>
      <c r="G43" s="300"/>
      <c r="H43" s="300"/>
      <c r="I43" s="300"/>
      <c r="J43" s="300"/>
      <c r="K43" s="300"/>
      <c r="L43" s="350"/>
    </row>
    <row r="44" spans="1:15" ht="16.2" thickBot="1" x14ac:dyDescent="0.35">
      <c r="A44" s="272"/>
      <c r="B44" s="273" t="s">
        <v>8</v>
      </c>
      <c r="C44" s="340">
        <f>C31+C40+C42</f>
        <v>0</v>
      </c>
      <c r="D44" s="340">
        <f t="shared" ref="D44:L44" si="15">D31+D40+D42</f>
        <v>0</v>
      </c>
      <c r="E44" s="340">
        <f>SUM(E25:E43)</f>
        <v>1730320</v>
      </c>
      <c r="F44" s="340">
        <f t="shared" si="15"/>
        <v>268166100</v>
      </c>
      <c r="G44" s="340">
        <f t="shared" si="15"/>
        <v>916125</v>
      </c>
      <c r="H44" s="340">
        <f t="shared" si="15"/>
        <v>268166100</v>
      </c>
      <c r="I44" s="340">
        <f>ROUND((I31+I40+I42),-3)</f>
        <v>1840000</v>
      </c>
      <c r="J44" s="340">
        <f t="shared" si="15"/>
        <v>546727200</v>
      </c>
      <c r="K44" s="340">
        <f>ROUND((K31+K40+K42),-3)</f>
        <v>1840000</v>
      </c>
      <c r="L44" s="351">
        <f t="shared" si="15"/>
        <v>546727200</v>
      </c>
    </row>
  </sheetData>
  <mergeCells count="9">
    <mergeCell ref="B4:H4"/>
    <mergeCell ref="C10:D10"/>
    <mergeCell ref="G10:H10"/>
    <mergeCell ref="C32:D32"/>
    <mergeCell ref="E32:F32"/>
    <mergeCell ref="G32:H32"/>
    <mergeCell ref="I10:J10"/>
    <mergeCell ref="K10:L10"/>
    <mergeCell ref="E10:F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22" workbookViewId="0">
      <selection activeCell="L49" sqref="L49"/>
    </sheetView>
  </sheetViews>
  <sheetFormatPr defaultColWidth="8.77734375" defaultRowHeight="14.4" x14ac:dyDescent="0.3"/>
  <cols>
    <col min="1" max="1" width="3.21875" bestFit="1" customWidth="1"/>
    <col min="2" max="2" width="35.44140625" customWidth="1"/>
    <col min="4" max="4" width="11.77734375" customWidth="1"/>
    <col min="5" max="5" width="11.33203125" bestFit="1" customWidth="1"/>
    <col min="6" max="6" width="12.21875" customWidth="1"/>
    <col min="8" max="8" width="13.109375" customWidth="1"/>
    <col min="9" max="9" width="11.33203125" bestFit="1" customWidth="1"/>
    <col min="10" max="10" width="14.33203125" customWidth="1"/>
    <col min="11" max="11" width="11.33203125" bestFit="1" customWidth="1"/>
    <col min="12" max="12" width="12.77734375" customWidth="1"/>
  </cols>
  <sheetData>
    <row r="1" spans="1:12" s="96" customFormat="1" x14ac:dyDescent="0.3">
      <c r="B1" s="425" t="s">
        <v>164</v>
      </c>
      <c r="C1" s="426"/>
      <c r="D1" s="426"/>
      <c r="E1" s="426"/>
      <c r="F1" s="426"/>
      <c r="G1" s="426"/>
      <c r="H1" s="427"/>
    </row>
    <row r="2" spans="1:12" s="96" customFormat="1" x14ac:dyDescent="0.3">
      <c r="B2" s="428" t="s">
        <v>176</v>
      </c>
      <c r="C2" s="428"/>
      <c r="D2" s="428"/>
      <c r="E2" s="428"/>
      <c r="F2" s="428"/>
      <c r="G2" s="428"/>
      <c r="H2" s="428"/>
    </row>
    <row r="3" spans="1:12" s="96" customFormat="1" x14ac:dyDescent="0.3">
      <c r="B3" s="428" t="s">
        <v>162</v>
      </c>
      <c r="C3" s="428"/>
      <c r="D3" s="428"/>
      <c r="E3" s="428"/>
      <c r="F3" s="428"/>
      <c r="G3" s="428"/>
      <c r="H3" s="428"/>
    </row>
    <row r="4" spans="1:12" x14ac:dyDescent="0.3">
      <c r="B4" s="428" t="s">
        <v>163</v>
      </c>
      <c r="C4" s="428"/>
      <c r="D4" s="428"/>
      <c r="E4" s="428"/>
      <c r="F4" s="428"/>
      <c r="G4" s="428"/>
      <c r="H4" s="428"/>
    </row>
    <row r="5" spans="1:12" x14ac:dyDescent="0.3">
      <c r="B5" s="428"/>
      <c r="C5" s="428"/>
      <c r="D5" s="428"/>
      <c r="E5" s="428"/>
      <c r="F5" s="428"/>
      <c r="G5" s="428"/>
      <c r="H5" s="428"/>
    </row>
    <row r="6" spans="1:12" ht="17.399999999999999" x14ac:dyDescent="0.3">
      <c r="B6" s="629" t="s">
        <v>64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</row>
    <row r="8" spans="1:12" x14ac:dyDescent="0.3">
      <c r="A8" s="630"/>
      <c r="B8" s="631" t="s">
        <v>26</v>
      </c>
      <c r="C8" s="632" t="s">
        <v>65</v>
      </c>
      <c r="D8" s="632"/>
      <c r="E8" s="632" t="s">
        <v>47</v>
      </c>
      <c r="F8" s="632"/>
      <c r="G8" s="633" t="s">
        <v>48</v>
      </c>
      <c r="H8" s="633"/>
      <c r="I8" s="634" t="s">
        <v>31</v>
      </c>
      <c r="J8" s="634"/>
      <c r="K8" s="633" t="s">
        <v>32</v>
      </c>
      <c r="L8" s="633"/>
    </row>
    <row r="9" spans="1:12" x14ac:dyDescent="0.3">
      <c r="A9" s="630"/>
      <c r="B9" s="631"/>
      <c r="C9" s="632"/>
      <c r="D9" s="632"/>
      <c r="E9" s="632"/>
      <c r="F9" s="632"/>
      <c r="G9" s="633"/>
      <c r="H9" s="633"/>
      <c r="I9" s="634"/>
      <c r="J9" s="634"/>
      <c r="K9" s="633"/>
      <c r="L9" s="633"/>
    </row>
    <row r="10" spans="1:12" x14ac:dyDescent="0.3">
      <c r="A10" s="630"/>
      <c r="B10" s="631"/>
      <c r="C10" s="632"/>
      <c r="D10" s="632"/>
      <c r="E10" s="632"/>
      <c r="F10" s="632"/>
      <c r="G10" s="633"/>
      <c r="H10" s="633"/>
      <c r="I10" s="634"/>
      <c r="J10" s="634"/>
      <c r="K10" s="633"/>
      <c r="L10" s="633"/>
    </row>
    <row r="11" spans="1:12" x14ac:dyDescent="0.3">
      <c r="A11" s="288"/>
      <c r="B11" s="288"/>
      <c r="C11" s="68" t="s">
        <v>6</v>
      </c>
      <c r="D11" s="68" t="s">
        <v>5</v>
      </c>
      <c r="E11" s="289" t="s">
        <v>6</v>
      </c>
      <c r="F11" s="289" t="s">
        <v>5</v>
      </c>
      <c r="G11" s="289" t="s">
        <v>6</v>
      </c>
      <c r="H11" s="289" t="s">
        <v>5</v>
      </c>
      <c r="I11" s="289" t="s">
        <v>6</v>
      </c>
      <c r="J11" s="289" t="s">
        <v>5</v>
      </c>
      <c r="K11" s="289" t="s">
        <v>6</v>
      </c>
      <c r="L11" s="289" t="s">
        <v>5</v>
      </c>
    </row>
    <row r="12" spans="1:12" x14ac:dyDescent="0.3">
      <c r="A12" s="290">
        <v>1</v>
      </c>
      <c r="B12" s="291" t="s">
        <v>49</v>
      </c>
      <c r="C12" s="352"/>
      <c r="D12" s="275">
        <f>C12*240</f>
        <v>0</v>
      </c>
      <c r="E12" s="354"/>
      <c r="F12" s="275">
        <f>E12*240</f>
        <v>0</v>
      </c>
      <c r="G12" s="355">
        <v>0</v>
      </c>
      <c r="H12" s="275">
        <f>G12*240</f>
        <v>0</v>
      </c>
      <c r="I12" s="356">
        <f t="shared" ref="I12:J30" si="0">E12+G12</f>
        <v>0</v>
      </c>
      <c r="J12" s="356">
        <f t="shared" si="0"/>
        <v>0</v>
      </c>
      <c r="K12" s="356">
        <f t="shared" ref="K12:L30" si="1">C12+I12</f>
        <v>0</v>
      </c>
      <c r="L12" s="356">
        <f t="shared" si="1"/>
        <v>0</v>
      </c>
    </row>
    <row r="13" spans="1:12" x14ac:dyDescent="0.3">
      <c r="A13" s="290">
        <v>2</v>
      </c>
      <c r="B13" s="291" t="s">
        <v>50</v>
      </c>
      <c r="C13" s="352"/>
      <c r="D13" s="275">
        <f t="shared" ref="D13:D30" si="2">C13*240</f>
        <v>0</v>
      </c>
      <c r="E13" s="354"/>
      <c r="F13" s="275">
        <f t="shared" ref="F13:F30" si="3">E13*240</f>
        <v>0</v>
      </c>
      <c r="G13" s="355">
        <v>0</v>
      </c>
      <c r="H13" s="275">
        <f t="shared" ref="H13:H30" si="4">G13*240</f>
        <v>0</v>
      </c>
      <c r="I13" s="356">
        <f t="shared" si="0"/>
        <v>0</v>
      </c>
      <c r="J13" s="356">
        <f t="shared" si="0"/>
        <v>0</v>
      </c>
      <c r="K13" s="356">
        <f t="shared" si="1"/>
        <v>0</v>
      </c>
      <c r="L13" s="356">
        <f t="shared" si="1"/>
        <v>0</v>
      </c>
    </row>
    <row r="14" spans="1:12" x14ac:dyDescent="0.3">
      <c r="A14" s="290">
        <v>3</v>
      </c>
      <c r="B14" s="291" t="s">
        <v>51</v>
      </c>
      <c r="C14" s="357"/>
      <c r="D14" s="275">
        <f t="shared" si="2"/>
        <v>0</v>
      </c>
      <c r="E14" s="354"/>
      <c r="F14" s="275">
        <f t="shared" si="3"/>
        <v>0</v>
      </c>
      <c r="G14" s="357">
        <v>0</v>
      </c>
      <c r="H14" s="275">
        <f t="shared" si="4"/>
        <v>0</v>
      </c>
      <c r="I14" s="356">
        <f t="shared" si="0"/>
        <v>0</v>
      </c>
      <c r="J14" s="356">
        <f t="shared" si="0"/>
        <v>0</v>
      </c>
      <c r="K14" s="356">
        <f t="shared" si="1"/>
        <v>0</v>
      </c>
      <c r="L14" s="356">
        <f t="shared" si="1"/>
        <v>0</v>
      </c>
    </row>
    <row r="15" spans="1:12" ht="15" customHeight="1" x14ac:dyDescent="0.3">
      <c r="A15" s="290">
        <v>4</v>
      </c>
      <c r="B15" s="292" t="s">
        <v>52</v>
      </c>
      <c r="C15" s="358"/>
      <c r="D15" s="275">
        <f t="shared" si="2"/>
        <v>0</v>
      </c>
      <c r="E15" s="354"/>
      <c r="F15" s="275">
        <f t="shared" si="3"/>
        <v>0</v>
      </c>
      <c r="G15" s="357">
        <v>0</v>
      </c>
      <c r="H15" s="275">
        <f t="shared" si="4"/>
        <v>0</v>
      </c>
      <c r="I15" s="356">
        <f t="shared" si="0"/>
        <v>0</v>
      </c>
      <c r="J15" s="356">
        <f t="shared" si="0"/>
        <v>0</v>
      </c>
      <c r="K15" s="356">
        <f t="shared" si="1"/>
        <v>0</v>
      </c>
      <c r="L15" s="356">
        <f t="shared" si="1"/>
        <v>0</v>
      </c>
    </row>
    <row r="16" spans="1:12" s="96" customFormat="1" ht="43.95" customHeight="1" x14ac:dyDescent="0.3">
      <c r="A16" s="290">
        <v>5</v>
      </c>
      <c r="B16" s="292" t="s">
        <v>130</v>
      </c>
      <c r="C16" s="358">
        <v>12000</v>
      </c>
      <c r="D16" s="416">
        <f t="shared" si="2"/>
        <v>2880000</v>
      </c>
      <c r="E16" s="359">
        <f>I16/2</f>
        <v>40800</v>
      </c>
      <c r="F16" s="416">
        <f t="shared" si="3"/>
        <v>9792000</v>
      </c>
      <c r="G16" s="415">
        <f>I16/2</f>
        <v>40800</v>
      </c>
      <c r="H16" s="416">
        <f t="shared" si="4"/>
        <v>9792000</v>
      </c>
      <c r="I16" s="356">
        <v>81600</v>
      </c>
      <c r="J16" s="356">
        <f t="shared" si="0"/>
        <v>19584000</v>
      </c>
      <c r="K16" s="356">
        <f t="shared" si="1"/>
        <v>93600</v>
      </c>
      <c r="L16" s="356">
        <f t="shared" si="1"/>
        <v>22464000</v>
      </c>
    </row>
    <row r="17" spans="1:14" x14ac:dyDescent="0.3">
      <c r="A17" s="290">
        <v>6</v>
      </c>
      <c r="B17" s="292" t="s">
        <v>66</v>
      </c>
      <c r="C17" s="358"/>
      <c r="D17" s="275">
        <f t="shared" si="2"/>
        <v>0</v>
      </c>
      <c r="E17" s="360">
        <f>I17/2</f>
        <v>320000</v>
      </c>
      <c r="F17" s="416">
        <f t="shared" si="3"/>
        <v>76800000</v>
      </c>
      <c r="G17" s="415">
        <f t="shared" ref="G17:G22" si="5">I17/2</f>
        <v>320000</v>
      </c>
      <c r="H17" s="416">
        <f t="shared" si="4"/>
        <v>76800000</v>
      </c>
      <c r="I17" s="356">
        <v>640000</v>
      </c>
      <c r="J17" s="356">
        <f t="shared" si="0"/>
        <v>153600000</v>
      </c>
      <c r="K17" s="356">
        <f t="shared" si="1"/>
        <v>640000</v>
      </c>
      <c r="L17" s="356">
        <f t="shared" si="1"/>
        <v>153600000</v>
      </c>
    </row>
    <row r="18" spans="1:14" ht="15" customHeight="1" x14ac:dyDescent="0.3">
      <c r="A18" s="290">
        <v>7</v>
      </c>
      <c r="B18" s="292" t="s">
        <v>22</v>
      </c>
      <c r="C18" s="358"/>
      <c r="D18" s="275">
        <f t="shared" si="2"/>
        <v>0</v>
      </c>
      <c r="E18" s="357">
        <v>0</v>
      </c>
      <c r="F18" s="416">
        <f t="shared" si="3"/>
        <v>0</v>
      </c>
      <c r="G18" s="415">
        <f t="shared" si="5"/>
        <v>0</v>
      </c>
      <c r="H18" s="416">
        <f t="shared" si="4"/>
        <v>0</v>
      </c>
      <c r="I18" s="356">
        <v>0</v>
      </c>
      <c r="J18" s="356">
        <f t="shared" si="0"/>
        <v>0</v>
      </c>
      <c r="K18" s="356">
        <f t="shared" si="1"/>
        <v>0</v>
      </c>
      <c r="L18" s="356">
        <f t="shared" si="1"/>
        <v>0</v>
      </c>
    </row>
    <row r="19" spans="1:14" x14ac:dyDescent="0.3">
      <c r="A19" s="290">
        <v>8</v>
      </c>
      <c r="B19" s="292" t="s">
        <v>53</v>
      </c>
      <c r="C19" s="361"/>
      <c r="D19" s="275">
        <f t="shared" si="2"/>
        <v>0</v>
      </c>
      <c r="E19" s="360">
        <f>I19/2</f>
        <v>54000</v>
      </c>
      <c r="F19" s="416">
        <f t="shared" si="3"/>
        <v>12960000</v>
      </c>
      <c r="G19" s="415">
        <f t="shared" si="5"/>
        <v>54000</v>
      </c>
      <c r="H19" s="416">
        <f t="shared" si="4"/>
        <v>12960000</v>
      </c>
      <c r="I19" s="356">
        <v>108000</v>
      </c>
      <c r="J19" s="356">
        <f t="shared" si="0"/>
        <v>25920000</v>
      </c>
      <c r="K19" s="356">
        <f t="shared" si="1"/>
        <v>108000</v>
      </c>
      <c r="L19" s="356">
        <f t="shared" si="1"/>
        <v>25920000</v>
      </c>
    </row>
    <row r="20" spans="1:14" ht="15" customHeight="1" x14ac:dyDescent="0.3">
      <c r="A20" s="290">
        <v>9</v>
      </c>
      <c r="B20" s="292" t="s">
        <v>20</v>
      </c>
      <c r="C20" s="358"/>
      <c r="D20" s="275">
        <f t="shared" si="2"/>
        <v>0</v>
      </c>
      <c r="E20" s="417">
        <f>I20/2</f>
        <v>0</v>
      </c>
      <c r="F20" s="416">
        <f t="shared" si="3"/>
        <v>0</v>
      </c>
      <c r="G20" s="415">
        <f t="shared" si="5"/>
        <v>0</v>
      </c>
      <c r="H20" s="416">
        <f t="shared" si="4"/>
        <v>0</v>
      </c>
      <c r="I20" s="356"/>
      <c r="J20" s="356">
        <f t="shared" si="0"/>
        <v>0</v>
      </c>
      <c r="K20" s="356">
        <f t="shared" si="1"/>
        <v>0</v>
      </c>
      <c r="L20" s="356">
        <f t="shared" si="1"/>
        <v>0</v>
      </c>
    </row>
    <row r="21" spans="1:14" ht="15" customHeight="1" x14ac:dyDescent="0.3">
      <c r="A21" s="290">
        <v>10</v>
      </c>
      <c r="B21" s="292" t="s">
        <v>67</v>
      </c>
      <c r="C21" s="362">
        <v>12000</v>
      </c>
      <c r="D21" s="275">
        <f t="shared" si="2"/>
        <v>2880000</v>
      </c>
      <c r="E21" s="362">
        <f>I21/2</f>
        <v>0</v>
      </c>
      <c r="F21" s="416">
        <f t="shared" si="3"/>
        <v>0</v>
      </c>
      <c r="G21" s="415">
        <f t="shared" si="5"/>
        <v>0</v>
      </c>
      <c r="H21" s="416">
        <f t="shared" si="4"/>
        <v>0</v>
      </c>
      <c r="I21" s="356"/>
      <c r="J21" s="356">
        <f t="shared" si="0"/>
        <v>0</v>
      </c>
      <c r="K21" s="356">
        <f t="shared" si="1"/>
        <v>12000</v>
      </c>
      <c r="L21" s="356">
        <f t="shared" si="1"/>
        <v>2880000</v>
      </c>
    </row>
    <row r="22" spans="1:14" s="96" customFormat="1" x14ac:dyDescent="0.3">
      <c r="A22" s="290">
        <v>11</v>
      </c>
      <c r="B22" s="292" t="s">
        <v>18</v>
      </c>
      <c r="C22" s="361"/>
      <c r="D22" s="275">
        <f t="shared" si="2"/>
        <v>0</v>
      </c>
      <c r="E22" s="362">
        <f>I22/2</f>
        <v>750</v>
      </c>
      <c r="F22" s="416">
        <f t="shared" si="3"/>
        <v>180000</v>
      </c>
      <c r="G22" s="415">
        <f t="shared" si="5"/>
        <v>750</v>
      </c>
      <c r="H22" s="416">
        <f t="shared" si="4"/>
        <v>180000</v>
      </c>
      <c r="I22" s="356">
        <v>1500</v>
      </c>
      <c r="J22" s="356">
        <f t="shared" si="0"/>
        <v>360000</v>
      </c>
      <c r="K22" s="356">
        <f t="shared" si="1"/>
        <v>1500</v>
      </c>
      <c r="L22" s="356">
        <f t="shared" si="1"/>
        <v>360000</v>
      </c>
    </row>
    <row r="23" spans="1:14" s="96" customFormat="1" x14ac:dyDescent="0.3">
      <c r="A23" s="290">
        <v>12</v>
      </c>
      <c r="B23" s="292" t="s">
        <v>55</v>
      </c>
      <c r="C23" s="361"/>
      <c r="D23" s="275">
        <f t="shared" si="2"/>
        <v>0</v>
      </c>
      <c r="E23" s="360"/>
      <c r="F23" s="416">
        <f t="shared" si="3"/>
        <v>0</v>
      </c>
      <c r="G23" s="357"/>
      <c r="H23" s="416">
        <f t="shared" si="4"/>
        <v>0</v>
      </c>
      <c r="I23" s="356">
        <f t="shared" si="0"/>
        <v>0</v>
      </c>
      <c r="J23" s="356">
        <f t="shared" si="0"/>
        <v>0</v>
      </c>
      <c r="K23" s="356">
        <f t="shared" si="1"/>
        <v>0</v>
      </c>
      <c r="L23" s="356">
        <f t="shared" si="1"/>
        <v>0</v>
      </c>
    </row>
    <row r="24" spans="1:14" s="96" customFormat="1" x14ac:dyDescent="0.3">
      <c r="A24" s="290">
        <v>13</v>
      </c>
      <c r="B24" s="292" t="s">
        <v>56</v>
      </c>
      <c r="C24" s="361"/>
      <c r="D24" s="275">
        <f t="shared" si="2"/>
        <v>0</v>
      </c>
      <c r="E24" s="360"/>
      <c r="F24" s="416">
        <f t="shared" si="3"/>
        <v>0</v>
      </c>
      <c r="G24" s="357"/>
      <c r="H24" s="416">
        <f t="shared" si="4"/>
        <v>0</v>
      </c>
      <c r="I24" s="356">
        <f t="shared" si="0"/>
        <v>0</v>
      </c>
      <c r="J24" s="356">
        <f t="shared" si="0"/>
        <v>0</v>
      </c>
      <c r="K24" s="356">
        <f t="shared" si="1"/>
        <v>0</v>
      </c>
      <c r="L24" s="356">
        <f t="shared" si="1"/>
        <v>0</v>
      </c>
    </row>
    <row r="25" spans="1:14" s="96" customFormat="1" x14ac:dyDescent="0.3">
      <c r="A25" s="268">
        <v>14</v>
      </c>
      <c r="B25" s="292" t="s">
        <v>57</v>
      </c>
      <c r="C25" s="361"/>
      <c r="D25" s="275">
        <f t="shared" si="2"/>
        <v>0</v>
      </c>
      <c r="E25" s="360"/>
      <c r="F25" s="416">
        <f t="shared" si="3"/>
        <v>0</v>
      </c>
      <c r="G25" s="357"/>
      <c r="H25" s="416">
        <f t="shared" si="4"/>
        <v>0</v>
      </c>
      <c r="I25" s="356">
        <f t="shared" si="0"/>
        <v>0</v>
      </c>
      <c r="J25" s="356">
        <f t="shared" si="0"/>
        <v>0</v>
      </c>
      <c r="K25" s="356">
        <f t="shared" si="1"/>
        <v>0</v>
      </c>
      <c r="L25" s="356">
        <f t="shared" si="1"/>
        <v>0</v>
      </c>
    </row>
    <row r="26" spans="1:14" s="96" customFormat="1" ht="15" x14ac:dyDescent="0.3">
      <c r="A26" s="268">
        <v>15</v>
      </c>
      <c r="B26" s="562" t="s">
        <v>63</v>
      </c>
      <c r="C26" s="358"/>
      <c r="D26" s="275">
        <f t="shared" si="2"/>
        <v>0</v>
      </c>
      <c r="E26" s="360">
        <f>I26/2</f>
        <v>81140</v>
      </c>
      <c r="F26" s="416">
        <f t="shared" si="3"/>
        <v>19473600</v>
      </c>
      <c r="G26" s="417">
        <f>I26/2</f>
        <v>81140</v>
      </c>
      <c r="H26" s="416">
        <f t="shared" si="4"/>
        <v>19473600</v>
      </c>
      <c r="I26" s="356">
        <v>162280</v>
      </c>
      <c r="J26" s="356">
        <f t="shared" si="0"/>
        <v>38947200</v>
      </c>
      <c r="K26" s="356">
        <f t="shared" si="1"/>
        <v>162280</v>
      </c>
      <c r="L26" s="356">
        <f t="shared" si="1"/>
        <v>38947200</v>
      </c>
    </row>
    <row r="27" spans="1:14" s="96" customFormat="1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v>0</v>
      </c>
      <c r="J27" s="286">
        <f t="shared" si="0"/>
        <v>0</v>
      </c>
      <c r="K27" s="286">
        <f t="shared" si="1"/>
        <v>0</v>
      </c>
      <c r="L27" s="286">
        <f t="shared" si="1"/>
        <v>0</v>
      </c>
    </row>
    <row r="28" spans="1:14" s="96" customFormat="1" x14ac:dyDescent="0.3">
      <c r="A28" s="268">
        <v>17</v>
      </c>
      <c r="B28" s="292" t="s">
        <v>91</v>
      </c>
      <c r="C28" s="361">
        <v>0</v>
      </c>
      <c r="D28" s="275">
        <f t="shared" si="2"/>
        <v>0</v>
      </c>
      <c r="E28" s="360">
        <v>0</v>
      </c>
      <c r="F28" s="275">
        <f t="shared" si="3"/>
        <v>0</v>
      </c>
      <c r="G28" s="357">
        <v>0</v>
      </c>
      <c r="H28" s="275">
        <f t="shared" si="4"/>
        <v>0</v>
      </c>
      <c r="I28" s="356">
        <v>0</v>
      </c>
      <c r="J28" s="356">
        <f t="shared" si="0"/>
        <v>0</v>
      </c>
      <c r="K28" s="356">
        <f t="shared" si="1"/>
        <v>0</v>
      </c>
      <c r="L28" s="356">
        <f t="shared" si="1"/>
        <v>0</v>
      </c>
    </row>
    <row r="29" spans="1:14" s="96" customFormat="1" x14ac:dyDescent="0.3">
      <c r="A29" s="268">
        <v>18</v>
      </c>
      <c r="B29" s="292" t="s">
        <v>17</v>
      </c>
      <c r="C29" s="358"/>
      <c r="D29" s="275">
        <f t="shared" si="2"/>
        <v>0</v>
      </c>
      <c r="E29" s="363"/>
      <c r="F29" s="275">
        <f t="shared" si="3"/>
        <v>0</v>
      </c>
      <c r="G29" s="364">
        <f>F29*240</f>
        <v>0</v>
      </c>
      <c r="H29" s="275">
        <f t="shared" si="4"/>
        <v>0</v>
      </c>
      <c r="I29" s="356">
        <v>0</v>
      </c>
      <c r="J29" s="356">
        <f t="shared" si="0"/>
        <v>0</v>
      </c>
      <c r="K29" s="356">
        <f t="shared" si="1"/>
        <v>0</v>
      </c>
      <c r="L29" s="356">
        <f t="shared" si="1"/>
        <v>0</v>
      </c>
    </row>
    <row r="30" spans="1:14" x14ac:dyDescent="0.3">
      <c r="A30" s="268">
        <v>19</v>
      </c>
      <c r="B30" s="292" t="s">
        <v>68</v>
      </c>
      <c r="C30" s="365"/>
      <c r="D30" s="275">
        <f t="shared" si="2"/>
        <v>0</v>
      </c>
      <c r="E30" s="418">
        <f>I30/2</f>
        <v>59604</v>
      </c>
      <c r="F30" s="275">
        <f t="shared" si="3"/>
        <v>14304960</v>
      </c>
      <c r="G30" s="418">
        <f>I30/2</f>
        <v>59604</v>
      </c>
      <c r="H30" s="275">
        <f t="shared" si="4"/>
        <v>14304960</v>
      </c>
      <c r="I30" s="356">
        <f>12/100*993400</f>
        <v>119208</v>
      </c>
      <c r="J30" s="356">
        <f t="shared" si="0"/>
        <v>28609920</v>
      </c>
      <c r="K30" s="356">
        <f t="shared" si="1"/>
        <v>119208</v>
      </c>
      <c r="L30" s="356">
        <f t="shared" si="1"/>
        <v>28609920</v>
      </c>
    </row>
    <row r="31" spans="1:14" s="96" customFormat="1" x14ac:dyDescent="0.3">
      <c r="A31" s="268"/>
      <c r="B31" s="387" t="s">
        <v>9</v>
      </c>
      <c r="C31" s="388">
        <f>MROUND(SUM(C12:C30),100)</f>
        <v>24000</v>
      </c>
      <c r="D31" s="388">
        <f t="shared" ref="D31:L31" si="6">MROUND(SUM(D12:D30),100)</f>
        <v>5760000</v>
      </c>
      <c r="E31" s="388">
        <f t="shared" si="6"/>
        <v>556300</v>
      </c>
      <c r="F31" s="388">
        <f t="shared" si="6"/>
        <v>133510600</v>
      </c>
      <c r="G31" s="388">
        <f t="shared" si="6"/>
        <v>556300</v>
      </c>
      <c r="H31" s="388">
        <f t="shared" si="6"/>
        <v>133510600</v>
      </c>
      <c r="I31" s="388">
        <f t="shared" si="6"/>
        <v>1112600</v>
      </c>
      <c r="J31" s="388">
        <f t="shared" si="6"/>
        <v>267021100</v>
      </c>
      <c r="K31" s="388">
        <f t="shared" si="6"/>
        <v>1136600</v>
      </c>
      <c r="L31" s="388">
        <f t="shared" si="6"/>
        <v>272781100</v>
      </c>
      <c r="N31" s="144"/>
    </row>
    <row r="32" spans="1:14" ht="24" customHeight="1" x14ac:dyDescent="0.3">
      <c r="A32" s="288"/>
      <c r="B32" s="294" t="s">
        <v>16</v>
      </c>
      <c r="C32" s="366"/>
      <c r="D32" s="367"/>
      <c r="E32" s="627"/>
      <c r="F32" s="628"/>
      <c r="G32" s="627"/>
      <c r="H32" s="628"/>
      <c r="I32" s="368"/>
      <c r="J32" s="368"/>
      <c r="K32" s="368"/>
      <c r="L32" s="368"/>
    </row>
    <row r="33" spans="1:14" s="96" customFormat="1" x14ac:dyDescent="0.3">
      <c r="A33" s="290">
        <v>1</v>
      </c>
      <c r="B33" s="291" t="s">
        <v>59</v>
      </c>
      <c r="C33" s="369"/>
      <c r="D33" s="353">
        <f t="shared" ref="D33:D39" si="7">C33*240</f>
        <v>0</v>
      </c>
      <c r="E33" s="421">
        <f>I33/2</f>
        <v>62500</v>
      </c>
      <c r="F33" s="422">
        <f>E33*240</f>
        <v>15000000</v>
      </c>
      <c r="G33" s="421">
        <f>I33/2</f>
        <v>62500</v>
      </c>
      <c r="H33" s="353">
        <f t="shared" ref="F33:H39" si="8">G33*240</f>
        <v>15000000</v>
      </c>
      <c r="I33" s="356">
        <v>125000</v>
      </c>
      <c r="J33" s="356">
        <v>31250000</v>
      </c>
      <c r="K33" s="356">
        <f t="shared" ref="K33:L39" si="9">C33+I33</f>
        <v>125000</v>
      </c>
      <c r="L33" s="356">
        <f t="shared" si="9"/>
        <v>31250000</v>
      </c>
    </row>
    <row r="34" spans="1:14" s="96" customFormat="1" x14ac:dyDescent="0.3">
      <c r="A34" s="290">
        <v>2</v>
      </c>
      <c r="B34" s="291" t="s">
        <v>14</v>
      </c>
      <c r="C34" s="369"/>
      <c r="D34" s="353">
        <f t="shared" si="7"/>
        <v>0</v>
      </c>
      <c r="E34" s="354"/>
      <c r="F34" s="353">
        <f t="shared" si="8"/>
        <v>0</v>
      </c>
      <c r="G34" s="354"/>
      <c r="H34" s="353">
        <f t="shared" si="8"/>
        <v>0</v>
      </c>
      <c r="I34" s="356">
        <f t="shared" ref="I34:J39" si="10">E34+G34</f>
        <v>0</v>
      </c>
      <c r="J34" s="356">
        <f t="shared" si="10"/>
        <v>0</v>
      </c>
      <c r="K34" s="356">
        <f t="shared" si="9"/>
        <v>0</v>
      </c>
      <c r="L34" s="356">
        <f t="shared" si="9"/>
        <v>0</v>
      </c>
    </row>
    <row r="35" spans="1:14" s="96" customFormat="1" x14ac:dyDescent="0.3">
      <c r="A35" s="290">
        <v>3</v>
      </c>
      <c r="B35" s="291" t="s">
        <v>13</v>
      </c>
      <c r="C35" s="369"/>
      <c r="D35" s="353">
        <f t="shared" si="7"/>
        <v>0</v>
      </c>
      <c r="E35" s="354"/>
      <c r="F35" s="353">
        <f t="shared" si="8"/>
        <v>0</v>
      </c>
      <c r="G35" s="354"/>
      <c r="H35" s="353">
        <f t="shared" si="8"/>
        <v>0</v>
      </c>
      <c r="I35" s="356">
        <f t="shared" si="10"/>
        <v>0</v>
      </c>
      <c r="J35" s="356">
        <f t="shared" si="10"/>
        <v>0</v>
      </c>
      <c r="K35" s="356">
        <f t="shared" si="9"/>
        <v>0</v>
      </c>
      <c r="L35" s="356">
        <f t="shared" si="9"/>
        <v>0</v>
      </c>
    </row>
    <row r="36" spans="1:14" s="96" customFormat="1" x14ac:dyDescent="0.3">
      <c r="A36" s="290">
        <v>4</v>
      </c>
      <c r="B36" s="291" t="s">
        <v>94</v>
      </c>
      <c r="C36" s="369"/>
      <c r="D36" s="353">
        <f t="shared" si="7"/>
        <v>0</v>
      </c>
      <c r="E36" s="354"/>
      <c r="F36" s="353">
        <f t="shared" si="8"/>
        <v>0</v>
      </c>
      <c r="G36" s="354"/>
      <c r="H36" s="353">
        <f t="shared" si="8"/>
        <v>0</v>
      </c>
      <c r="I36" s="356">
        <f t="shared" si="10"/>
        <v>0</v>
      </c>
      <c r="J36" s="356">
        <f t="shared" si="10"/>
        <v>0</v>
      </c>
      <c r="K36" s="356">
        <f t="shared" si="9"/>
        <v>0</v>
      </c>
      <c r="L36" s="356">
        <f t="shared" si="9"/>
        <v>0</v>
      </c>
      <c r="N36" s="96" t="s">
        <v>95</v>
      </c>
    </row>
    <row r="37" spans="1:14" s="96" customFormat="1" x14ac:dyDescent="0.3">
      <c r="A37" s="290">
        <v>5</v>
      </c>
      <c r="B37" s="291" t="s">
        <v>76</v>
      </c>
      <c r="C37" s="369"/>
      <c r="D37" s="353">
        <f t="shared" si="7"/>
        <v>0</v>
      </c>
      <c r="E37" s="354"/>
      <c r="F37" s="353">
        <f t="shared" si="8"/>
        <v>0</v>
      </c>
      <c r="G37" s="354"/>
      <c r="H37" s="353">
        <f t="shared" si="8"/>
        <v>0</v>
      </c>
      <c r="I37" s="356">
        <f t="shared" si="10"/>
        <v>0</v>
      </c>
      <c r="J37" s="356">
        <f t="shared" si="10"/>
        <v>0</v>
      </c>
      <c r="K37" s="356">
        <f t="shared" si="9"/>
        <v>0</v>
      </c>
      <c r="L37" s="356">
        <f t="shared" si="9"/>
        <v>0</v>
      </c>
    </row>
    <row r="38" spans="1:14" x14ac:dyDescent="0.3">
      <c r="A38" s="290">
        <v>6</v>
      </c>
      <c r="B38" s="291" t="s">
        <v>12</v>
      </c>
      <c r="C38" s="369"/>
      <c r="D38" s="353">
        <f t="shared" si="7"/>
        <v>0</v>
      </c>
      <c r="E38" s="357">
        <v>0</v>
      </c>
      <c r="F38" s="353">
        <f t="shared" si="8"/>
        <v>0</v>
      </c>
      <c r="G38" s="354"/>
      <c r="H38" s="353">
        <f t="shared" si="8"/>
        <v>0</v>
      </c>
      <c r="I38" s="356">
        <f t="shared" si="10"/>
        <v>0</v>
      </c>
      <c r="J38" s="356">
        <f t="shared" si="10"/>
        <v>0</v>
      </c>
      <c r="K38" s="356">
        <f t="shared" si="9"/>
        <v>0</v>
      </c>
      <c r="L38" s="356">
        <f t="shared" si="9"/>
        <v>0</v>
      </c>
    </row>
    <row r="39" spans="1:14" ht="15" thickBot="1" x14ac:dyDescent="0.35">
      <c r="A39" s="290">
        <v>7</v>
      </c>
      <c r="B39" s="291" t="s">
        <v>11</v>
      </c>
      <c r="C39" s="369"/>
      <c r="D39" s="353">
        <f t="shared" si="7"/>
        <v>0</v>
      </c>
      <c r="E39" s="357">
        <v>0</v>
      </c>
      <c r="F39" s="353">
        <f t="shared" si="8"/>
        <v>0</v>
      </c>
      <c r="G39" s="354"/>
      <c r="H39" s="353">
        <f t="shared" si="8"/>
        <v>0</v>
      </c>
      <c r="I39" s="356">
        <f t="shared" si="10"/>
        <v>0</v>
      </c>
      <c r="J39" s="356">
        <f t="shared" si="10"/>
        <v>0</v>
      </c>
      <c r="K39" s="356">
        <f t="shared" si="9"/>
        <v>0</v>
      </c>
      <c r="L39" s="356">
        <f t="shared" si="9"/>
        <v>0</v>
      </c>
    </row>
    <row r="40" spans="1:14" s="96" customFormat="1" ht="15" thickBot="1" x14ac:dyDescent="0.35">
      <c r="A40" s="295"/>
      <c r="B40" s="296" t="s">
        <v>9</v>
      </c>
      <c r="C40" s="370">
        <f>SUM(C33:C39)</f>
        <v>0</v>
      </c>
      <c r="D40" s="370">
        <f>SUM(D33:D39)</f>
        <v>0</v>
      </c>
      <c r="E40" s="370">
        <f>SUM(E33:E39)</f>
        <v>62500</v>
      </c>
      <c r="F40" s="370">
        <f t="shared" ref="F40:L40" si="11">SUM(F33:F39)</f>
        <v>15000000</v>
      </c>
      <c r="G40" s="370">
        <f t="shared" si="11"/>
        <v>62500</v>
      </c>
      <c r="H40" s="370">
        <f t="shared" si="11"/>
        <v>15000000</v>
      </c>
      <c r="I40" s="370">
        <f t="shared" si="11"/>
        <v>125000</v>
      </c>
      <c r="J40" s="370">
        <f t="shared" si="11"/>
        <v>31250000</v>
      </c>
      <c r="K40" s="370">
        <f t="shared" si="11"/>
        <v>125000</v>
      </c>
      <c r="L40" s="370">
        <f t="shared" si="11"/>
        <v>31250000</v>
      </c>
    </row>
    <row r="41" spans="1:14" s="96" customFormat="1" x14ac:dyDescent="0.3">
      <c r="A41" s="290"/>
      <c r="B41" s="291" t="s">
        <v>10</v>
      </c>
      <c r="C41" s="369">
        <v>54000</v>
      </c>
      <c r="D41" s="353">
        <f>C41*240</f>
        <v>12960000</v>
      </c>
      <c r="E41" s="421">
        <f>I41/2</f>
        <v>135000</v>
      </c>
      <c r="F41" s="353">
        <f>E41*240</f>
        <v>32400000</v>
      </c>
      <c r="G41" s="421">
        <f>I41/2</f>
        <v>135000</v>
      </c>
      <c r="H41" s="353">
        <f>G41*240</f>
        <v>32400000</v>
      </c>
      <c r="I41" s="356">
        <v>270000</v>
      </c>
      <c r="J41" s="356">
        <f>F41+H41</f>
        <v>64800000</v>
      </c>
      <c r="K41" s="356">
        <f>C41+I41</f>
        <v>324000</v>
      </c>
      <c r="L41" s="356">
        <f>D41+J41</f>
        <v>77760000</v>
      </c>
    </row>
    <row r="42" spans="1:14" s="96" customFormat="1" x14ac:dyDescent="0.3">
      <c r="A42" s="270"/>
      <c r="B42" s="265" t="s">
        <v>153</v>
      </c>
      <c r="C42" s="395">
        <f>C41</f>
        <v>54000</v>
      </c>
      <c r="D42" s="395">
        <f>D41</f>
        <v>12960000</v>
      </c>
      <c r="E42" s="395">
        <f t="shared" ref="E42:L42" si="12">E41</f>
        <v>135000</v>
      </c>
      <c r="F42" s="395">
        <f t="shared" si="12"/>
        <v>32400000</v>
      </c>
      <c r="G42" s="395">
        <f t="shared" si="12"/>
        <v>135000</v>
      </c>
      <c r="H42" s="395">
        <f t="shared" si="12"/>
        <v>32400000</v>
      </c>
      <c r="I42" s="395">
        <f t="shared" si="12"/>
        <v>270000</v>
      </c>
      <c r="J42" s="395">
        <f t="shared" si="12"/>
        <v>64800000</v>
      </c>
      <c r="K42" s="395">
        <f t="shared" si="12"/>
        <v>324000</v>
      </c>
      <c r="L42" s="395">
        <f t="shared" si="12"/>
        <v>77760000</v>
      </c>
    </row>
    <row r="43" spans="1:14" s="96" customFormat="1" x14ac:dyDescent="0.3">
      <c r="A43" s="124"/>
      <c r="B43" s="8"/>
      <c r="C43" s="371"/>
      <c r="D43" s="371"/>
      <c r="E43" s="371"/>
      <c r="F43" s="371"/>
      <c r="G43" s="371"/>
      <c r="H43" s="371"/>
      <c r="I43" s="371"/>
      <c r="J43" s="371"/>
      <c r="K43" s="371"/>
      <c r="L43" s="365"/>
    </row>
    <row r="44" spans="1:14" s="96" customFormat="1" ht="15.6" x14ac:dyDescent="0.3">
      <c r="A44" s="124"/>
      <c r="B44" s="293" t="s">
        <v>8</v>
      </c>
      <c r="C44" s="372">
        <f>C31+C40+C42</f>
        <v>78000</v>
      </c>
      <c r="D44" s="372">
        <f>D31+D40+D42</f>
        <v>18720000</v>
      </c>
      <c r="E44" s="372">
        <f>E31+E40+E42</f>
        <v>753800</v>
      </c>
      <c r="F44" s="372">
        <f t="shared" ref="F44:L44" si="13">F31+F40+F42</f>
        <v>180910600</v>
      </c>
      <c r="G44" s="372">
        <f>G31+G40+G42</f>
        <v>753800</v>
      </c>
      <c r="H44" s="372">
        <f t="shared" si="13"/>
        <v>180910600</v>
      </c>
      <c r="I44" s="372">
        <f>I31+I40+I42</f>
        <v>1507600</v>
      </c>
      <c r="J44" s="372">
        <f t="shared" si="13"/>
        <v>363071100</v>
      </c>
      <c r="K44" s="372">
        <f>K31+K40+K42</f>
        <v>1585600</v>
      </c>
      <c r="L44" s="372">
        <f t="shared" si="13"/>
        <v>381791100</v>
      </c>
    </row>
    <row r="46" spans="1:14" s="554" customFormat="1" x14ac:dyDescent="0.3">
      <c r="I46" s="555"/>
    </row>
    <row r="47" spans="1:14" x14ac:dyDescent="0.3">
      <c r="F47" s="556"/>
    </row>
    <row r="48" spans="1:14" x14ac:dyDescent="0.3">
      <c r="F48" s="55"/>
      <c r="I48" s="144"/>
      <c r="J48" s="144"/>
    </row>
    <row r="49" spans="6:10" x14ac:dyDescent="0.3">
      <c r="F49" s="55"/>
      <c r="J49" s="144"/>
    </row>
  </sheetData>
  <mergeCells count="10">
    <mergeCell ref="E32:F32"/>
    <mergeCell ref="G32:H32"/>
    <mergeCell ref="B6:L6"/>
    <mergeCell ref="A8:A10"/>
    <mergeCell ref="B8:B10"/>
    <mergeCell ref="C8:D10"/>
    <mergeCell ref="E8:F10"/>
    <mergeCell ref="G8:H10"/>
    <mergeCell ref="I8:J10"/>
    <mergeCell ref="K8: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02"/>
  <sheetViews>
    <sheetView topLeftCell="A28" workbookViewId="0">
      <selection activeCell="H37" sqref="H37"/>
    </sheetView>
  </sheetViews>
  <sheetFormatPr defaultColWidth="8.77734375" defaultRowHeight="14.4" x14ac:dyDescent="0.3"/>
  <cols>
    <col min="1" max="1" width="3.77734375" style="115" customWidth="1"/>
    <col min="2" max="2" width="25.33203125" style="96" customWidth="1"/>
    <col min="3" max="3" width="8.21875" style="96" customWidth="1"/>
    <col min="4" max="4" width="9.33203125" style="96" customWidth="1"/>
    <col min="5" max="5" width="10.109375" style="96" customWidth="1"/>
    <col min="6" max="6" width="12.21875" style="96" customWidth="1"/>
    <col min="7" max="7" width="10.44140625" style="96" customWidth="1"/>
    <col min="8" max="8" width="12" style="96" customWidth="1"/>
    <col min="9" max="9" width="11.21875" style="96" customWidth="1"/>
    <col min="10" max="10" width="12.6640625" style="96" customWidth="1"/>
    <col min="11" max="11" width="10.44140625" style="96" customWidth="1"/>
    <col min="12" max="12" width="14.44140625" style="96" customWidth="1"/>
    <col min="13" max="15" width="8.77734375" style="96"/>
    <col min="16" max="16" width="10.109375" style="96" bestFit="1" customWidth="1"/>
    <col min="17" max="16384" width="8.77734375" style="96"/>
  </cols>
  <sheetData>
    <row r="2" spans="1:19" s="70" customFormat="1" x14ac:dyDescent="0.3">
      <c r="A2" s="69"/>
    </row>
    <row r="3" spans="1:19" s="70" customFormat="1" ht="15" thickBot="1" x14ac:dyDescent="0.35">
      <c r="A3" s="465"/>
      <c r="B3" s="639" t="s">
        <v>41</v>
      </c>
      <c r="C3" s="639"/>
      <c r="D3" s="639"/>
      <c r="E3" s="639"/>
      <c r="F3" s="639"/>
      <c r="G3" s="639"/>
      <c r="H3" s="639"/>
      <c r="I3" s="466"/>
      <c r="J3" s="466"/>
      <c r="K3" s="466"/>
      <c r="L3" s="466"/>
    </row>
    <row r="4" spans="1:19" s="70" customFormat="1" x14ac:dyDescent="0.3">
      <c r="A4" s="465"/>
      <c r="B4" s="467" t="s">
        <v>0</v>
      </c>
      <c r="C4" s="468">
        <v>43983</v>
      </c>
      <c r="D4" s="469"/>
      <c r="E4" s="469"/>
      <c r="F4" s="469"/>
      <c r="G4" s="469"/>
      <c r="H4" s="469"/>
      <c r="I4" s="469"/>
      <c r="J4" s="469"/>
      <c r="K4" s="469"/>
      <c r="L4" s="470"/>
    </row>
    <row r="5" spans="1:19" s="70" customFormat="1" x14ac:dyDescent="0.3">
      <c r="A5" s="465"/>
      <c r="B5" s="471" t="s">
        <v>69</v>
      </c>
      <c r="C5" s="472" t="s">
        <v>70</v>
      </c>
      <c r="D5" s="472"/>
      <c r="E5" s="472"/>
      <c r="F5" s="472"/>
      <c r="G5" s="472"/>
      <c r="H5" s="472"/>
      <c r="I5" s="472"/>
      <c r="J5" s="472"/>
      <c r="K5" s="472"/>
      <c r="L5" s="473"/>
    </row>
    <row r="6" spans="1:19" s="70" customFormat="1" x14ac:dyDescent="0.3">
      <c r="A6" s="465"/>
      <c r="B6" s="471" t="s">
        <v>30</v>
      </c>
      <c r="C6" s="472" t="s">
        <v>71</v>
      </c>
      <c r="D6" s="472"/>
      <c r="E6" s="472"/>
      <c r="F6" s="472"/>
      <c r="G6" s="472"/>
      <c r="H6" s="472"/>
      <c r="I6" s="472"/>
      <c r="J6" s="472"/>
      <c r="K6" s="472"/>
      <c r="L6" s="473"/>
    </row>
    <row r="7" spans="1:19" s="70" customFormat="1" x14ac:dyDescent="0.3">
      <c r="A7" s="465"/>
      <c r="B7" s="471" t="s">
        <v>29</v>
      </c>
      <c r="C7" s="472" t="s">
        <v>72</v>
      </c>
      <c r="D7" s="472"/>
      <c r="E7" s="472"/>
      <c r="F7" s="472"/>
      <c r="G7" s="472"/>
      <c r="H7" s="472"/>
      <c r="I7" s="472"/>
      <c r="J7" s="472"/>
      <c r="K7" s="472"/>
      <c r="L7" s="473"/>
    </row>
    <row r="8" spans="1:19" s="70" customFormat="1" x14ac:dyDescent="0.3">
      <c r="A8" s="465"/>
      <c r="B8" s="474" t="s">
        <v>73</v>
      </c>
      <c r="C8" s="475" t="s">
        <v>74</v>
      </c>
      <c r="D8" s="475"/>
      <c r="E8" s="475"/>
      <c r="F8" s="475"/>
      <c r="G8" s="475"/>
      <c r="H8" s="475"/>
      <c r="I8" s="475"/>
      <c r="J8" s="475"/>
      <c r="K8" s="475"/>
      <c r="L8" s="476"/>
    </row>
    <row r="9" spans="1:19" s="70" customFormat="1" x14ac:dyDescent="0.3">
      <c r="A9" s="465"/>
      <c r="B9" s="450" t="s">
        <v>45</v>
      </c>
      <c r="C9" s="71"/>
      <c r="D9" s="71"/>
      <c r="E9" s="71"/>
      <c r="F9" s="477"/>
      <c r="G9" s="477"/>
      <c r="H9" s="478"/>
      <c r="I9" s="479"/>
      <c r="J9" s="479"/>
      <c r="K9" s="479"/>
      <c r="L9" s="480"/>
    </row>
    <row r="10" spans="1:19" s="70" customFormat="1" ht="42" customHeight="1" x14ac:dyDescent="0.3">
      <c r="A10" s="481"/>
      <c r="B10" s="482" t="s">
        <v>26</v>
      </c>
      <c r="C10" s="635" t="s">
        <v>46</v>
      </c>
      <c r="D10" s="636"/>
      <c r="E10" s="637" t="s">
        <v>47</v>
      </c>
      <c r="F10" s="638"/>
      <c r="G10" s="637" t="s">
        <v>48</v>
      </c>
      <c r="H10" s="638"/>
      <c r="I10" s="641" t="s">
        <v>31</v>
      </c>
      <c r="J10" s="642"/>
      <c r="K10" s="637" t="s">
        <v>32</v>
      </c>
      <c r="L10" s="640"/>
    </row>
    <row r="11" spans="1:19" s="70" customFormat="1" ht="24.75" customHeight="1" x14ac:dyDescent="0.3">
      <c r="A11" s="481"/>
      <c r="B11" s="483"/>
      <c r="C11" s="448" t="s">
        <v>6</v>
      </c>
      <c r="D11" s="449" t="s">
        <v>5</v>
      </c>
      <c r="E11" s="72" t="s">
        <v>6</v>
      </c>
      <c r="F11" s="72" t="s">
        <v>5</v>
      </c>
      <c r="G11" s="72" t="s">
        <v>7</v>
      </c>
      <c r="H11" s="72" t="s">
        <v>5</v>
      </c>
      <c r="I11" s="72" t="s">
        <v>6</v>
      </c>
      <c r="J11" s="72" t="s">
        <v>5</v>
      </c>
      <c r="K11" s="72" t="s">
        <v>6</v>
      </c>
      <c r="L11" s="451" t="s">
        <v>5</v>
      </c>
    </row>
    <row r="12" spans="1:19" s="70" customFormat="1" x14ac:dyDescent="0.3">
      <c r="A12" s="465">
        <v>1</v>
      </c>
      <c r="B12" s="452" t="s">
        <v>49</v>
      </c>
      <c r="C12" s="73"/>
      <c r="D12" s="484">
        <f>C12*240</f>
        <v>0</v>
      </c>
      <c r="E12" s="74"/>
      <c r="F12" s="484">
        <f>E12*240</f>
        <v>0</v>
      </c>
      <c r="G12" s="75"/>
      <c r="H12" s="484">
        <f>G12*240</f>
        <v>0</v>
      </c>
      <c r="I12" s="286">
        <f t="shared" ref="I12:J30" si="0">E12+G12</f>
        <v>0</v>
      </c>
      <c r="J12" s="286">
        <f t="shared" si="0"/>
        <v>0</v>
      </c>
      <c r="K12" s="286">
        <f t="shared" ref="K12:L30" si="1">C12+I12</f>
        <v>0</v>
      </c>
      <c r="L12" s="311">
        <f t="shared" si="1"/>
        <v>0</v>
      </c>
      <c r="Q12" s="76"/>
      <c r="R12" s="77"/>
      <c r="S12" s="78"/>
    </row>
    <row r="13" spans="1:19" s="70" customFormat="1" x14ac:dyDescent="0.3">
      <c r="A13" s="465">
        <v>2</v>
      </c>
      <c r="B13" s="453" t="s">
        <v>50</v>
      </c>
      <c r="C13" s="79"/>
      <c r="D13" s="484">
        <f t="shared" ref="D13:D30" si="2">C13*240</f>
        <v>0</v>
      </c>
      <c r="E13" s="80"/>
      <c r="F13" s="484">
        <f t="shared" ref="F13:F30" si="3">E13*240</f>
        <v>0</v>
      </c>
      <c r="G13" s="485"/>
      <c r="H13" s="484">
        <f t="shared" ref="H13:H30" si="4">G13*240</f>
        <v>0</v>
      </c>
      <c r="I13" s="286">
        <f t="shared" si="0"/>
        <v>0</v>
      </c>
      <c r="J13" s="286">
        <f t="shared" si="0"/>
        <v>0</v>
      </c>
      <c r="K13" s="286">
        <f t="shared" si="1"/>
        <v>0</v>
      </c>
      <c r="L13" s="311">
        <f t="shared" si="1"/>
        <v>0</v>
      </c>
      <c r="Q13" s="81"/>
      <c r="R13" s="77"/>
      <c r="S13" s="78"/>
    </row>
    <row r="14" spans="1:19" s="70" customFormat="1" ht="15" customHeight="1" x14ac:dyDescent="0.3">
      <c r="A14" s="465">
        <v>3</v>
      </c>
      <c r="B14" s="452" t="s">
        <v>51</v>
      </c>
      <c r="C14" s="82"/>
      <c r="D14" s="484">
        <f t="shared" si="2"/>
        <v>0</v>
      </c>
      <c r="E14" s="486"/>
      <c r="F14" s="484">
        <f t="shared" si="3"/>
        <v>0</v>
      </c>
      <c r="G14" s="487"/>
      <c r="H14" s="484">
        <f t="shared" si="4"/>
        <v>0</v>
      </c>
      <c r="I14" s="286">
        <f t="shared" si="0"/>
        <v>0</v>
      </c>
      <c r="J14" s="286">
        <f t="shared" si="0"/>
        <v>0</v>
      </c>
      <c r="K14" s="286">
        <f t="shared" si="1"/>
        <v>0</v>
      </c>
      <c r="L14" s="311">
        <f t="shared" si="1"/>
        <v>0</v>
      </c>
      <c r="Q14" s="81"/>
      <c r="R14" s="83"/>
      <c r="S14" s="78"/>
    </row>
    <row r="15" spans="1:19" s="70" customFormat="1" ht="15" customHeight="1" x14ac:dyDescent="0.3">
      <c r="A15" s="465">
        <v>4</v>
      </c>
      <c r="B15" s="454" t="s">
        <v>52</v>
      </c>
      <c r="C15" s="84"/>
      <c r="D15" s="484">
        <f t="shared" si="2"/>
        <v>0</v>
      </c>
      <c r="E15" s="486">
        <v>10000</v>
      </c>
      <c r="F15" s="484">
        <f t="shared" si="3"/>
        <v>2400000</v>
      </c>
      <c r="G15" s="486"/>
      <c r="H15" s="484">
        <f t="shared" si="4"/>
        <v>0</v>
      </c>
      <c r="I15" s="286">
        <f t="shared" si="0"/>
        <v>10000</v>
      </c>
      <c r="J15" s="286">
        <f t="shared" si="0"/>
        <v>2400000</v>
      </c>
      <c r="K15" s="286">
        <f t="shared" si="1"/>
        <v>10000</v>
      </c>
      <c r="L15" s="311">
        <f t="shared" si="1"/>
        <v>2400000</v>
      </c>
      <c r="Q15" s="81"/>
      <c r="R15" s="83"/>
      <c r="S15" s="78"/>
    </row>
    <row r="16" spans="1:19" s="70" customFormat="1" ht="15" customHeight="1" x14ac:dyDescent="0.3">
      <c r="A16" s="465">
        <v>5</v>
      </c>
      <c r="B16" s="454" t="s">
        <v>24</v>
      </c>
      <c r="C16" s="84"/>
      <c r="D16" s="484">
        <f t="shared" si="2"/>
        <v>0</v>
      </c>
      <c r="E16" s="486">
        <v>350750</v>
      </c>
      <c r="F16" s="484">
        <f t="shared" si="3"/>
        <v>84180000</v>
      </c>
      <c r="G16" s="486">
        <v>155250</v>
      </c>
      <c r="H16" s="484">
        <f t="shared" si="4"/>
        <v>37260000</v>
      </c>
      <c r="I16" s="286">
        <f t="shared" si="0"/>
        <v>506000</v>
      </c>
      <c r="J16" s="286">
        <f t="shared" si="0"/>
        <v>121440000</v>
      </c>
      <c r="K16" s="286">
        <f t="shared" si="1"/>
        <v>506000</v>
      </c>
      <c r="L16" s="311">
        <f t="shared" si="1"/>
        <v>121440000</v>
      </c>
      <c r="P16" s="250"/>
      <c r="Q16" s="81"/>
      <c r="R16" s="83"/>
      <c r="S16" s="78"/>
    </row>
    <row r="17" spans="1:26" s="70" customFormat="1" ht="14.55" customHeight="1" x14ac:dyDescent="0.3">
      <c r="A17" s="465">
        <v>6</v>
      </c>
      <c r="B17" s="454" t="s">
        <v>23</v>
      </c>
      <c r="C17" s="84"/>
      <c r="D17" s="484">
        <f t="shared" si="2"/>
        <v>0</v>
      </c>
      <c r="E17" s="486"/>
      <c r="F17" s="484">
        <f t="shared" si="3"/>
        <v>0</v>
      </c>
      <c r="G17" s="487"/>
      <c r="H17" s="484">
        <f t="shared" si="4"/>
        <v>0</v>
      </c>
      <c r="I17" s="286">
        <f t="shared" si="0"/>
        <v>0</v>
      </c>
      <c r="J17" s="286">
        <f t="shared" si="0"/>
        <v>0</v>
      </c>
      <c r="K17" s="286">
        <f t="shared" si="1"/>
        <v>0</v>
      </c>
      <c r="L17" s="311">
        <f t="shared" si="1"/>
        <v>0</v>
      </c>
      <c r="Q17" s="81"/>
      <c r="R17" s="85"/>
      <c r="S17" s="78"/>
    </row>
    <row r="18" spans="1:26" s="70" customFormat="1" ht="15" customHeight="1" x14ac:dyDescent="0.3">
      <c r="A18" s="465">
        <v>7</v>
      </c>
      <c r="B18" s="454" t="s">
        <v>22</v>
      </c>
      <c r="C18" s="84"/>
      <c r="D18" s="484">
        <f t="shared" si="2"/>
        <v>0</v>
      </c>
      <c r="E18" s="486"/>
      <c r="F18" s="484">
        <f t="shared" si="3"/>
        <v>0</v>
      </c>
      <c r="G18" s="487"/>
      <c r="H18" s="484">
        <f t="shared" si="4"/>
        <v>0</v>
      </c>
      <c r="I18" s="286">
        <f t="shared" si="0"/>
        <v>0</v>
      </c>
      <c r="J18" s="286">
        <f t="shared" si="0"/>
        <v>0</v>
      </c>
      <c r="K18" s="286">
        <f t="shared" si="1"/>
        <v>0</v>
      </c>
      <c r="L18" s="311">
        <f t="shared" si="1"/>
        <v>0</v>
      </c>
      <c r="Q18" s="81"/>
      <c r="R18" s="85"/>
      <c r="S18" s="78"/>
    </row>
    <row r="19" spans="1:26" s="70" customFormat="1" ht="14.55" customHeight="1" x14ac:dyDescent="0.3">
      <c r="A19" s="465">
        <v>8</v>
      </c>
      <c r="B19" s="454" t="s">
        <v>53</v>
      </c>
      <c r="C19" s="488"/>
      <c r="D19" s="484">
        <f t="shared" si="2"/>
        <v>0</v>
      </c>
      <c r="E19" s="486"/>
      <c r="F19" s="484">
        <f t="shared" si="3"/>
        <v>0</v>
      </c>
      <c r="G19" s="487"/>
      <c r="H19" s="484">
        <f t="shared" si="4"/>
        <v>0</v>
      </c>
      <c r="I19" s="286">
        <f t="shared" si="0"/>
        <v>0</v>
      </c>
      <c r="J19" s="286">
        <f t="shared" si="0"/>
        <v>0</v>
      </c>
      <c r="K19" s="286">
        <f t="shared" si="1"/>
        <v>0</v>
      </c>
      <c r="L19" s="311">
        <f t="shared" si="1"/>
        <v>0</v>
      </c>
      <c r="Q19" s="81"/>
      <c r="R19" s="83"/>
      <c r="S19" s="78"/>
    </row>
    <row r="20" spans="1:26" s="70" customFormat="1" ht="15" customHeight="1" x14ac:dyDescent="0.3">
      <c r="A20" s="465">
        <v>9</v>
      </c>
      <c r="B20" s="455" t="s">
        <v>62</v>
      </c>
      <c r="C20" s="86"/>
      <c r="D20" s="484">
        <f t="shared" si="2"/>
        <v>0</v>
      </c>
      <c r="E20" s="486"/>
      <c r="F20" s="484">
        <f t="shared" si="3"/>
        <v>0</v>
      </c>
      <c r="G20" s="487">
        <v>90275</v>
      </c>
      <c r="H20" s="484">
        <f t="shared" si="4"/>
        <v>21666000</v>
      </c>
      <c r="I20" s="286">
        <f t="shared" si="0"/>
        <v>90275</v>
      </c>
      <c r="J20" s="286">
        <f t="shared" si="0"/>
        <v>21666000</v>
      </c>
      <c r="K20" s="286">
        <f t="shared" si="1"/>
        <v>90275</v>
      </c>
      <c r="L20" s="311">
        <f t="shared" si="1"/>
        <v>21666000</v>
      </c>
      <c r="Q20" s="81"/>
      <c r="R20" s="83"/>
      <c r="S20" s="78"/>
    </row>
    <row r="21" spans="1:26" s="70" customFormat="1" ht="14.55" customHeight="1" x14ac:dyDescent="0.3">
      <c r="A21" s="465">
        <v>10</v>
      </c>
      <c r="B21" s="454" t="s">
        <v>54</v>
      </c>
      <c r="C21" s="84"/>
      <c r="D21" s="484">
        <f t="shared" si="2"/>
        <v>0</v>
      </c>
      <c r="E21" s="486"/>
      <c r="F21" s="484">
        <f t="shared" si="3"/>
        <v>0</v>
      </c>
      <c r="G21" s="487">
        <v>2300</v>
      </c>
      <c r="H21" s="484">
        <f t="shared" si="4"/>
        <v>552000</v>
      </c>
      <c r="I21" s="286">
        <f t="shared" si="0"/>
        <v>2300</v>
      </c>
      <c r="J21" s="286">
        <f t="shared" si="0"/>
        <v>552000</v>
      </c>
      <c r="K21" s="286">
        <f t="shared" si="1"/>
        <v>2300</v>
      </c>
      <c r="L21" s="311">
        <f t="shared" si="1"/>
        <v>552000</v>
      </c>
      <c r="Q21" s="87"/>
      <c r="R21" s="77"/>
      <c r="S21" s="78"/>
    </row>
    <row r="22" spans="1:26" s="70" customFormat="1" ht="14.55" customHeight="1" x14ac:dyDescent="0.3">
      <c r="A22" s="465">
        <v>11</v>
      </c>
      <c r="B22" s="454" t="s">
        <v>18</v>
      </c>
      <c r="C22" s="84"/>
      <c r="D22" s="484">
        <f t="shared" si="2"/>
        <v>0</v>
      </c>
      <c r="E22" s="486">
        <v>10541.666666666666</v>
      </c>
      <c r="F22" s="484">
        <f t="shared" si="3"/>
        <v>2530000</v>
      </c>
      <c r="G22" s="486">
        <v>5750</v>
      </c>
      <c r="H22" s="484">
        <f t="shared" si="4"/>
        <v>1380000</v>
      </c>
      <c r="I22" s="286">
        <f t="shared" si="0"/>
        <v>16291.666666666666</v>
      </c>
      <c r="J22" s="286">
        <f t="shared" si="0"/>
        <v>3910000</v>
      </c>
      <c r="K22" s="286">
        <f t="shared" si="1"/>
        <v>16291.666666666666</v>
      </c>
      <c r="L22" s="311">
        <f t="shared" si="1"/>
        <v>3910000</v>
      </c>
      <c r="Q22" s="78"/>
      <c r="R22" s="78"/>
      <c r="S22" s="78"/>
    </row>
    <row r="23" spans="1:26" ht="14.55" customHeight="1" x14ac:dyDescent="0.3">
      <c r="A23" s="465">
        <v>12</v>
      </c>
      <c r="B23" s="456" t="s">
        <v>55</v>
      </c>
      <c r="C23" s="489"/>
      <c r="D23" s="484">
        <f t="shared" si="2"/>
        <v>0</v>
      </c>
      <c r="E23" s="489"/>
      <c r="F23" s="484">
        <f t="shared" si="3"/>
        <v>0</v>
      </c>
      <c r="G23" s="490"/>
      <c r="H23" s="484">
        <f t="shared" si="4"/>
        <v>0</v>
      </c>
      <c r="I23" s="286">
        <f t="shared" si="0"/>
        <v>0</v>
      </c>
      <c r="J23" s="286">
        <f t="shared" si="0"/>
        <v>0</v>
      </c>
      <c r="K23" s="286">
        <f t="shared" si="1"/>
        <v>0</v>
      </c>
      <c r="L23" s="311">
        <f t="shared" si="1"/>
        <v>0</v>
      </c>
    </row>
    <row r="24" spans="1:26" ht="14.55" customHeight="1" x14ac:dyDescent="0.3">
      <c r="A24" s="465">
        <v>13</v>
      </c>
      <c r="B24" s="457" t="s">
        <v>56</v>
      </c>
      <c r="C24" s="489"/>
      <c r="D24" s="484">
        <f t="shared" si="2"/>
        <v>0</v>
      </c>
      <c r="E24" s="489"/>
      <c r="F24" s="484">
        <f t="shared" si="3"/>
        <v>0</v>
      </c>
      <c r="G24" s="490"/>
      <c r="H24" s="484">
        <f t="shared" si="4"/>
        <v>0</v>
      </c>
      <c r="I24" s="286">
        <f t="shared" si="0"/>
        <v>0</v>
      </c>
      <c r="J24" s="286">
        <f t="shared" si="0"/>
        <v>0</v>
      </c>
      <c r="K24" s="286">
        <f t="shared" si="1"/>
        <v>0</v>
      </c>
      <c r="L24" s="311">
        <f t="shared" si="1"/>
        <v>0</v>
      </c>
    </row>
    <row r="25" spans="1:26" ht="14.55" customHeight="1" x14ac:dyDescent="0.3">
      <c r="A25" s="491">
        <v>14</v>
      </c>
      <c r="B25" s="457" t="s">
        <v>57</v>
      </c>
      <c r="C25" s="489"/>
      <c r="D25" s="484">
        <f t="shared" si="2"/>
        <v>0</v>
      </c>
      <c r="E25" s="489"/>
      <c r="F25" s="484">
        <f t="shared" si="3"/>
        <v>0</v>
      </c>
      <c r="G25" s="490"/>
      <c r="H25" s="484">
        <f t="shared" si="4"/>
        <v>0</v>
      </c>
      <c r="I25" s="286">
        <f t="shared" si="0"/>
        <v>0</v>
      </c>
      <c r="J25" s="286">
        <f t="shared" si="0"/>
        <v>0</v>
      </c>
      <c r="K25" s="286">
        <f t="shared" si="1"/>
        <v>0</v>
      </c>
      <c r="L25" s="311">
        <f t="shared" si="1"/>
        <v>0</v>
      </c>
    </row>
    <row r="26" spans="1:26" x14ac:dyDescent="0.3">
      <c r="A26" s="491">
        <v>15</v>
      </c>
      <c r="B26" s="456" t="s">
        <v>63</v>
      </c>
      <c r="C26" s="193"/>
      <c r="D26" s="484">
        <f t="shared" si="2"/>
        <v>0</v>
      </c>
      <c r="E26" s="492"/>
      <c r="F26" s="484">
        <f t="shared" si="3"/>
        <v>0</v>
      </c>
      <c r="G26" s="493"/>
      <c r="H26" s="484">
        <f t="shared" si="4"/>
        <v>0</v>
      </c>
      <c r="I26" s="286">
        <f t="shared" si="0"/>
        <v>0</v>
      </c>
      <c r="J26" s="286">
        <f t="shared" si="0"/>
        <v>0</v>
      </c>
      <c r="K26" s="286">
        <f t="shared" si="1"/>
        <v>0</v>
      </c>
      <c r="L26" s="311">
        <f t="shared" si="1"/>
        <v>0</v>
      </c>
    </row>
    <row r="27" spans="1:26" ht="14.55" customHeight="1" x14ac:dyDescent="0.3">
      <c r="A27" s="491">
        <v>16</v>
      </c>
      <c r="B27" s="458" t="s">
        <v>133</v>
      </c>
      <c r="C27" s="494">
        <v>0</v>
      </c>
      <c r="D27" s="484">
        <f t="shared" si="2"/>
        <v>0</v>
      </c>
      <c r="E27" s="494">
        <v>0</v>
      </c>
      <c r="F27" s="484">
        <f t="shared" si="3"/>
        <v>0</v>
      </c>
      <c r="G27" s="495">
        <v>0</v>
      </c>
      <c r="H27" s="484">
        <f t="shared" si="4"/>
        <v>0</v>
      </c>
      <c r="I27" s="286">
        <f t="shared" si="0"/>
        <v>0</v>
      </c>
      <c r="J27" s="286">
        <f t="shared" si="0"/>
        <v>0</v>
      </c>
      <c r="K27" s="286">
        <f t="shared" si="1"/>
        <v>0</v>
      </c>
      <c r="L27" s="311">
        <f t="shared" si="1"/>
        <v>0</v>
      </c>
    </row>
    <row r="28" spans="1:26" ht="14.55" customHeight="1" x14ac:dyDescent="0.3">
      <c r="A28" s="491">
        <v>17</v>
      </c>
      <c r="B28" s="456" t="s">
        <v>91</v>
      </c>
      <c r="C28" s="193">
        <v>0</v>
      </c>
      <c r="D28" s="484">
        <f t="shared" si="2"/>
        <v>0</v>
      </c>
      <c r="E28" s="492">
        <v>0</v>
      </c>
      <c r="F28" s="484">
        <f t="shared" si="3"/>
        <v>0</v>
      </c>
      <c r="G28" s="493">
        <v>0</v>
      </c>
      <c r="H28" s="484">
        <f t="shared" si="4"/>
        <v>0</v>
      </c>
      <c r="I28" s="286">
        <f t="shared" si="0"/>
        <v>0</v>
      </c>
      <c r="J28" s="286">
        <f t="shared" si="0"/>
        <v>0</v>
      </c>
      <c r="K28" s="286">
        <f t="shared" si="1"/>
        <v>0</v>
      </c>
      <c r="L28" s="311">
        <f t="shared" si="1"/>
        <v>0</v>
      </c>
    </row>
    <row r="29" spans="1:26" s="70" customFormat="1" x14ac:dyDescent="0.3">
      <c r="A29" s="491">
        <v>18</v>
      </c>
      <c r="B29" s="455" t="s">
        <v>17</v>
      </c>
      <c r="C29" s="88"/>
      <c r="D29" s="484">
        <f t="shared" si="2"/>
        <v>0</v>
      </c>
      <c r="E29" s="496"/>
      <c r="F29" s="484">
        <f t="shared" si="3"/>
        <v>0</v>
      </c>
      <c r="G29" s="497"/>
      <c r="H29" s="484">
        <f t="shared" si="4"/>
        <v>0</v>
      </c>
      <c r="I29" s="286">
        <f t="shared" si="0"/>
        <v>0</v>
      </c>
      <c r="J29" s="286">
        <f t="shared" si="0"/>
        <v>0</v>
      </c>
      <c r="K29" s="286">
        <f t="shared" si="1"/>
        <v>0</v>
      </c>
      <c r="L29" s="311">
        <f t="shared" si="1"/>
        <v>0</v>
      </c>
    </row>
    <row r="30" spans="1:26" s="70" customFormat="1" x14ac:dyDescent="0.3">
      <c r="A30" s="491">
        <v>19</v>
      </c>
      <c r="B30" s="459" t="s">
        <v>11</v>
      </c>
      <c r="C30" s="89"/>
      <c r="D30" s="484">
        <f t="shared" si="2"/>
        <v>0</v>
      </c>
      <c r="E30" s="497">
        <v>44555</v>
      </c>
      <c r="F30" s="484">
        <f t="shared" si="3"/>
        <v>10693200</v>
      </c>
      <c r="G30" s="497">
        <v>30429</v>
      </c>
      <c r="H30" s="484">
        <f t="shared" si="4"/>
        <v>7302960</v>
      </c>
      <c r="I30" s="286">
        <f t="shared" si="0"/>
        <v>74984</v>
      </c>
      <c r="J30" s="286">
        <f t="shared" si="0"/>
        <v>17996160</v>
      </c>
      <c r="K30" s="286">
        <f t="shared" si="1"/>
        <v>74984</v>
      </c>
      <c r="L30" s="311">
        <f t="shared" si="1"/>
        <v>17996160</v>
      </c>
    </row>
    <row r="31" spans="1:26" x14ac:dyDescent="0.3">
      <c r="A31" s="491"/>
      <c r="B31" s="460" t="s">
        <v>9</v>
      </c>
      <c r="C31" s="388">
        <f>MROUND(SUM(C12:C30),100)</f>
        <v>0</v>
      </c>
      <c r="D31" s="388">
        <f t="shared" ref="D31:L31" si="5">MROUND(SUM(D12:D30),100)</f>
        <v>0</v>
      </c>
      <c r="E31" s="388">
        <f t="shared" si="5"/>
        <v>415800</v>
      </c>
      <c r="F31" s="388">
        <f t="shared" si="5"/>
        <v>99803200</v>
      </c>
      <c r="G31" s="388">
        <f t="shared" si="5"/>
        <v>284000</v>
      </c>
      <c r="H31" s="388">
        <f t="shared" si="5"/>
        <v>68161000</v>
      </c>
      <c r="I31" s="388">
        <f t="shared" si="5"/>
        <v>699900</v>
      </c>
      <c r="J31" s="388">
        <f t="shared" si="5"/>
        <v>167964200</v>
      </c>
      <c r="K31" s="388">
        <f t="shared" si="5"/>
        <v>699900</v>
      </c>
      <c r="L31" s="461">
        <f t="shared" si="5"/>
        <v>167964200</v>
      </c>
      <c r="N31" s="144"/>
    </row>
    <row r="32" spans="1:26" ht="15.45" customHeight="1" x14ac:dyDescent="0.3">
      <c r="A32" s="498"/>
      <c r="B32" s="499" t="s">
        <v>16</v>
      </c>
      <c r="C32" s="635"/>
      <c r="D32" s="636"/>
      <c r="E32" s="637"/>
      <c r="F32" s="638"/>
      <c r="G32" s="637"/>
      <c r="H32" s="638"/>
      <c r="I32" s="500"/>
      <c r="J32" s="500"/>
      <c r="K32" s="500"/>
      <c r="L32" s="501"/>
      <c r="T32" s="70"/>
      <c r="U32" s="70"/>
      <c r="V32" s="70"/>
      <c r="W32" s="70"/>
      <c r="X32" s="70"/>
      <c r="Y32" s="70"/>
      <c r="Z32" s="70"/>
    </row>
    <row r="33" spans="1:26" x14ac:dyDescent="0.3">
      <c r="A33" s="498">
        <v>1</v>
      </c>
      <c r="B33" s="462" t="s">
        <v>59</v>
      </c>
      <c r="C33" s="502">
        <v>0</v>
      </c>
      <c r="D33" s="503">
        <f t="shared" ref="D33:D39" si="6">C33*240</f>
        <v>0</v>
      </c>
      <c r="E33" s="502">
        <v>422500</v>
      </c>
      <c r="F33" s="503">
        <f t="shared" ref="F33:F39" si="7">E33*240</f>
        <v>101400000</v>
      </c>
      <c r="G33" s="502">
        <v>211250</v>
      </c>
      <c r="H33" s="503">
        <f t="shared" ref="H33:H39" si="8">G33*240</f>
        <v>50700000</v>
      </c>
      <c r="I33" s="286">
        <f t="shared" ref="I33:J39" si="9">E33+G33</f>
        <v>633750</v>
      </c>
      <c r="J33" s="286">
        <f t="shared" si="9"/>
        <v>152100000</v>
      </c>
      <c r="K33" s="286">
        <f t="shared" ref="K33:L39" si="10">C33+I33</f>
        <v>633750</v>
      </c>
      <c r="L33" s="311">
        <f t="shared" si="10"/>
        <v>152100000</v>
      </c>
      <c r="T33" s="70"/>
      <c r="U33" s="70"/>
      <c r="V33" s="70"/>
      <c r="W33" s="70"/>
      <c r="X33" s="70"/>
      <c r="Y33" s="70"/>
      <c r="Z33" s="70"/>
    </row>
    <row r="34" spans="1:26" x14ac:dyDescent="0.3">
      <c r="A34" s="498">
        <v>2</v>
      </c>
      <c r="B34" s="462" t="s">
        <v>14</v>
      </c>
      <c r="C34" s="502">
        <v>0</v>
      </c>
      <c r="D34" s="503">
        <f t="shared" si="6"/>
        <v>0</v>
      </c>
      <c r="E34" s="502">
        <f>I34/2</f>
        <v>28500</v>
      </c>
      <c r="F34" s="503">
        <f t="shared" si="7"/>
        <v>6840000</v>
      </c>
      <c r="G34" s="502">
        <f>I34/2</f>
        <v>28500</v>
      </c>
      <c r="H34" s="503">
        <f t="shared" si="8"/>
        <v>6840000</v>
      </c>
      <c r="I34" s="286">
        <v>57000</v>
      </c>
      <c r="J34" s="286">
        <f t="shared" si="9"/>
        <v>13680000</v>
      </c>
      <c r="K34" s="286">
        <f t="shared" si="10"/>
        <v>57000</v>
      </c>
      <c r="L34" s="311">
        <f t="shared" si="10"/>
        <v>13680000</v>
      </c>
    </row>
    <row r="35" spans="1:26" x14ac:dyDescent="0.3">
      <c r="A35" s="498">
        <v>3</v>
      </c>
      <c r="B35" s="463" t="s">
        <v>13</v>
      </c>
      <c r="C35" s="502">
        <v>0</v>
      </c>
      <c r="D35" s="503">
        <f t="shared" si="6"/>
        <v>0</v>
      </c>
      <c r="E35" s="502">
        <f t="shared" ref="E35:E39" si="11">I35/2</f>
        <v>189500</v>
      </c>
      <c r="F35" s="503">
        <f t="shared" si="7"/>
        <v>45480000</v>
      </c>
      <c r="G35" s="502">
        <f t="shared" ref="G35:G39" si="12">I35/2</f>
        <v>189500</v>
      </c>
      <c r="H35" s="503">
        <f t="shared" si="8"/>
        <v>45480000</v>
      </c>
      <c r="I35" s="286">
        <v>379000</v>
      </c>
      <c r="J35" s="286">
        <f t="shared" si="9"/>
        <v>90960000</v>
      </c>
      <c r="K35" s="286">
        <f t="shared" si="10"/>
        <v>379000</v>
      </c>
      <c r="L35" s="311">
        <f t="shared" si="10"/>
        <v>90960000</v>
      </c>
    </row>
    <row r="36" spans="1:26" x14ac:dyDescent="0.3">
      <c r="A36" s="498">
        <v>4</v>
      </c>
      <c r="B36" s="463" t="s">
        <v>75</v>
      </c>
      <c r="C36" s="502">
        <v>0</v>
      </c>
      <c r="D36" s="503">
        <f t="shared" si="6"/>
        <v>0</v>
      </c>
      <c r="E36" s="502">
        <f t="shared" si="11"/>
        <v>48500</v>
      </c>
      <c r="F36" s="503">
        <f t="shared" si="7"/>
        <v>11640000</v>
      </c>
      <c r="G36" s="502">
        <f t="shared" si="12"/>
        <v>48500</v>
      </c>
      <c r="H36" s="503">
        <f t="shared" si="8"/>
        <v>11640000</v>
      </c>
      <c r="I36" s="286">
        <v>97000</v>
      </c>
      <c r="J36" s="286">
        <f t="shared" si="9"/>
        <v>23280000</v>
      </c>
      <c r="K36" s="286">
        <f t="shared" si="10"/>
        <v>97000</v>
      </c>
      <c r="L36" s="311">
        <f t="shared" si="10"/>
        <v>23280000</v>
      </c>
    </row>
    <row r="37" spans="1:26" x14ac:dyDescent="0.3">
      <c r="A37" s="498">
        <v>5</v>
      </c>
      <c r="B37" s="463" t="s">
        <v>76</v>
      </c>
      <c r="C37" s="502">
        <v>0</v>
      </c>
      <c r="D37" s="503">
        <f t="shared" si="6"/>
        <v>0</v>
      </c>
      <c r="E37" s="502">
        <f t="shared" si="11"/>
        <v>27000</v>
      </c>
      <c r="F37" s="503">
        <f t="shared" si="7"/>
        <v>6480000</v>
      </c>
      <c r="G37" s="502">
        <f t="shared" si="12"/>
        <v>27000</v>
      </c>
      <c r="H37" s="503">
        <f t="shared" si="8"/>
        <v>6480000</v>
      </c>
      <c r="I37" s="286">
        <v>54000</v>
      </c>
      <c r="J37" s="286">
        <f t="shared" si="9"/>
        <v>12960000</v>
      </c>
      <c r="K37" s="286">
        <f t="shared" si="10"/>
        <v>54000</v>
      </c>
      <c r="L37" s="311">
        <f t="shared" si="10"/>
        <v>12960000</v>
      </c>
    </row>
    <row r="38" spans="1:26" x14ac:dyDescent="0.3">
      <c r="A38" s="498">
        <v>6</v>
      </c>
      <c r="B38" s="463" t="s">
        <v>12</v>
      </c>
      <c r="C38" s="502">
        <v>0</v>
      </c>
      <c r="D38" s="503">
        <f t="shared" si="6"/>
        <v>0</v>
      </c>
      <c r="E38" s="502">
        <f t="shared" si="11"/>
        <v>25000</v>
      </c>
      <c r="F38" s="503">
        <f t="shared" si="7"/>
        <v>6000000</v>
      </c>
      <c r="G38" s="502">
        <f t="shared" si="12"/>
        <v>25000</v>
      </c>
      <c r="H38" s="503">
        <f t="shared" si="8"/>
        <v>6000000</v>
      </c>
      <c r="I38" s="286">
        <v>50000</v>
      </c>
      <c r="J38" s="286">
        <f t="shared" si="9"/>
        <v>12000000</v>
      </c>
      <c r="K38" s="286">
        <f t="shared" si="10"/>
        <v>50000</v>
      </c>
      <c r="L38" s="311">
        <f t="shared" si="10"/>
        <v>12000000</v>
      </c>
    </row>
    <row r="39" spans="1:26" ht="15" thickBot="1" x14ac:dyDescent="0.35">
      <c r="A39" s="498">
        <v>7</v>
      </c>
      <c r="B39" s="464" t="s">
        <v>11</v>
      </c>
      <c r="C39" s="493">
        <v>0</v>
      </c>
      <c r="D39" s="503">
        <f t="shared" si="6"/>
        <v>0</v>
      </c>
      <c r="E39" s="502">
        <f t="shared" si="11"/>
        <v>66000</v>
      </c>
      <c r="F39" s="503">
        <f t="shared" si="7"/>
        <v>15840000</v>
      </c>
      <c r="G39" s="502">
        <f t="shared" si="12"/>
        <v>66000</v>
      </c>
      <c r="H39" s="503">
        <f t="shared" si="8"/>
        <v>15840000</v>
      </c>
      <c r="I39" s="286">
        <v>132000</v>
      </c>
      <c r="J39" s="286">
        <f t="shared" si="9"/>
        <v>31680000</v>
      </c>
      <c r="K39" s="286">
        <f t="shared" si="10"/>
        <v>132000</v>
      </c>
      <c r="L39" s="311">
        <f t="shared" si="10"/>
        <v>31680000</v>
      </c>
    </row>
    <row r="40" spans="1:26" ht="15" thickBot="1" x14ac:dyDescent="0.35">
      <c r="A40" s="498"/>
      <c r="B40" s="24" t="s">
        <v>9</v>
      </c>
      <c r="C40" s="9">
        <f t="shared" ref="C40:H40" si="13">SUM(C33:C39)</f>
        <v>0</v>
      </c>
      <c r="D40" s="9">
        <f t="shared" si="13"/>
        <v>0</v>
      </c>
      <c r="E40" s="9">
        <f t="shared" si="13"/>
        <v>807000</v>
      </c>
      <c r="F40" s="9">
        <f t="shared" si="13"/>
        <v>193680000</v>
      </c>
      <c r="G40" s="9">
        <f t="shared" si="13"/>
        <v>595750</v>
      </c>
      <c r="H40" s="9">
        <f t="shared" si="13"/>
        <v>142980000</v>
      </c>
      <c r="I40" s="504">
        <f>SUM(I33:I39)</f>
        <v>1402750</v>
      </c>
      <c r="J40" s="504">
        <f>SUM(J33:J39)</f>
        <v>336660000</v>
      </c>
      <c r="K40" s="504">
        <f>SUM(K33:K39)</f>
        <v>1402750</v>
      </c>
      <c r="L40" s="505">
        <f>SUM(L33:L39)</f>
        <v>336660000</v>
      </c>
    </row>
    <row r="41" spans="1:26" ht="21" customHeight="1" x14ac:dyDescent="0.3">
      <c r="A41" s="498"/>
      <c r="B41" s="506" t="s">
        <v>10</v>
      </c>
      <c r="C41" s="504">
        <v>0</v>
      </c>
      <c r="D41" s="504">
        <f>C41*240</f>
        <v>0</v>
      </c>
      <c r="E41" s="504">
        <f>180000/2</f>
        <v>90000</v>
      </c>
      <c r="F41" s="504">
        <f>E41*240</f>
        <v>21600000</v>
      </c>
      <c r="G41" s="504">
        <f>E41</f>
        <v>90000</v>
      </c>
      <c r="H41" s="504">
        <f>G41*240</f>
        <v>21600000</v>
      </c>
      <c r="I41" s="494">
        <f>E41+G41</f>
        <v>180000</v>
      </c>
      <c r="J41" s="494">
        <f>F41+H41</f>
        <v>43200000</v>
      </c>
      <c r="K41" s="494">
        <f>C41+I41</f>
        <v>180000</v>
      </c>
      <c r="L41" s="507">
        <f>D41+J41</f>
        <v>43200000</v>
      </c>
    </row>
    <row r="42" spans="1:26" x14ac:dyDescent="0.3">
      <c r="A42" s="508"/>
      <c r="B42" s="107" t="s">
        <v>153</v>
      </c>
      <c r="C42" s="509">
        <f>C41</f>
        <v>0</v>
      </c>
      <c r="D42" s="509">
        <f>D41</f>
        <v>0</v>
      </c>
      <c r="E42" s="509">
        <f t="shared" ref="E42:L42" si="14">E41</f>
        <v>90000</v>
      </c>
      <c r="F42" s="509">
        <f t="shared" si="14"/>
        <v>21600000</v>
      </c>
      <c r="G42" s="509">
        <f t="shared" si="14"/>
        <v>90000</v>
      </c>
      <c r="H42" s="509">
        <f t="shared" si="14"/>
        <v>21600000</v>
      </c>
      <c r="I42" s="509">
        <f t="shared" si="14"/>
        <v>180000</v>
      </c>
      <c r="J42" s="509">
        <f t="shared" si="14"/>
        <v>43200000</v>
      </c>
      <c r="K42" s="509">
        <f t="shared" si="14"/>
        <v>180000</v>
      </c>
      <c r="L42" s="510">
        <f t="shared" si="14"/>
        <v>43200000</v>
      </c>
    </row>
    <row r="43" spans="1:26" x14ac:dyDescent="0.3">
      <c r="A43" s="491"/>
      <c r="B43" s="511"/>
      <c r="C43" s="512"/>
      <c r="D43" s="512"/>
      <c r="E43" s="512"/>
      <c r="F43" s="512"/>
      <c r="G43" s="512"/>
      <c r="H43" s="512"/>
      <c r="I43" s="512"/>
      <c r="J43" s="512"/>
      <c r="K43" s="512"/>
      <c r="L43" s="513"/>
    </row>
    <row r="44" spans="1:26" ht="15" thickBot="1" x14ac:dyDescent="0.35">
      <c r="A44" s="514"/>
      <c r="B44" s="515" t="s">
        <v>8</v>
      </c>
      <c r="C44" s="516">
        <f>C31+C40+C42</f>
        <v>0</v>
      </c>
      <c r="D44" s="516">
        <f t="shared" ref="D44:K44" si="15">D31+D40+D42</f>
        <v>0</v>
      </c>
      <c r="E44" s="516">
        <f t="shared" si="15"/>
        <v>1312800</v>
      </c>
      <c r="F44" s="516">
        <f t="shared" si="15"/>
        <v>315083200</v>
      </c>
      <c r="G44" s="516">
        <f t="shared" si="15"/>
        <v>969750</v>
      </c>
      <c r="H44" s="516">
        <f t="shared" si="15"/>
        <v>232741000</v>
      </c>
      <c r="I44" s="516">
        <f t="shared" si="15"/>
        <v>2282650</v>
      </c>
      <c r="J44" s="516">
        <f t="shared" si="15"/>
        <v>547824200</v>
      </c>
      <c r="K44" s="516">
        <f t="shared" si="15"/>
        <v>2282650</v>
      </c>
      <c r="L44" s="517">
        <f>L31+L40+L42</f>
        <v>547824200</v>
      </c>
    </row>
    <row r="45" spans="1:26" s="70" customFormat="1" x14ac:dyDescent="0.3">
      <c r="A45" s="69"/>
    </row>
    <row r="46" spans="1:26" s="70" customFormat="1" ht="15.6" x14ac:dyDescent="0.3">
      <c r="A46" s="91" t="s">
        <v>33</v>
      </c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26" s="70" customFormat="1" ht="15.6" x14ac:dyDescent="0.3">
      <c r="A47" s="94" t="s">
        <v>35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26" s="70" customFormat="1" ht="15.6" x14ac:dyDescent="0.3">
      <c r="A48" s="94" t="s">
        <v>40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s="70" customFormat="1" ht="15.6" x14ac:dyDescent="0.3">
      <c r="A49" s="94" t="s">
        <v>37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s="70" customFormat="1" ht="15.6" x14ac:dyDescent="0.3">
      <c r="A50" s="94" t="s">
        <v>38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</row>
    <row r="51" spans="1:12" s="70" customFormat="1" ht="15.6" x14ac:dyDescent="0.3">
      <c r="A51" s="94" t="s">
        <v>39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s="70" customFormat="1" ht="15.6" x14ac:dyDescent="0.3">
      <c r="A52" s="94" t="s">
        <v>77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</row>
    <row r="53" spans="1:12" s="70" customFormat="1" ht="15.6" x14ac:dyDescent="0.3">
      <c r="A53" s="94" t="s">
        <v>78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</row>
    <row r="54" spans="1:12" s="70" customFormat="1" ht="15.6" x14ac:dyDescent="0.3">
      <c r="A54" s="94" t="s">
        <v>34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</row>
    <row r="55" spans="1:12" s="70" customFormat="1" ht="15.6" x14ac:dyDescent="0.3">
      <c r="A55" s="94" t="s">
        <v>36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</row>
    <row r="56" spans="1:12" s="70" customFormat="1" ht="15.6" x14ac:dyDescent="0.3">
      <c r="A56" s="94" t="s">
        <v>79</v>
      </c>
    </row>
    <row r="57" spans="1:12" s="70" customFormat="1" x14ac:dyDescent="0.3">
      <c r="A57" s="69"/>
    </row>
    <row r="58" spans="1:12" s="70" customFormat="1" x14ac:dyDescent="0.3">
      <c r="A58" s="69"/>
    </row>
    <row r="59" spans="1:12" s="70" customFormat="1" x14ac:dyDescent="0.3">
      <c r="A59" s="69"/>
    </row>
    <row r="60" spans="1:12" s="70" customFormat="1" x14ac:dyDescent="0.3">
      <c r="A60" s="69"/>
    </row>
    <row r="61" spans="1:12" s="70" customFormat="1" x14ac:dyDescent="0.3">
      <c r="A61" s="69"/>
    </row>
    <row r="62" spans="1:12" s="70" customFormat="1" x14ac:dyDescent="0.3">
      <c r="A62" s="69"/>
    </row>
    <row r="63" spans="1:12" s="70" customFormat="1" x14ac:dyDescent="0.3">
      <c r="A63" s="69"/>
    </row>
    <row r="64" spans="1:12" s="70" customFormat="1" x14ac:dyDescent="0.3">
      <c r="A64" s="69"/>
    </row>
    <row r="65" spans="1:1" s="70" customFormat="1" x14ac:dyDescent="0.3">
      <c r="A65" s="69"/>
    </row>
    <row r="66" spans="1:1" s="70" customFormat="1" x14ac:dyDescent="0.3">
      <c r="A66" s="69"/>
    </row>
    <row r="67" spans="1:1" s="70" customFormat="1" x14ac:dyDescent="0.3">
      <c r="A67" s="69"/>
    </row>
    <row r="68" spans="1:1" s="70" customFormat="1" x14ac:dyDescent="0.3">
      <c r="A68" s="69"/>
    </row>
    <row r="69" spans="1:1" s="70" customFormat="1" x14ac:dyDescent="0.3">
      <c r="A69" s="69"/>
    </row>
    <row r="70" spans="1:1" s="70" customFormat="1" x14ac:dyDescent="0.3">
      <c r="A70" s="69"/>
    </row>
    <row r="71" spans="1:1" s="70" customFormat="1" x14ac:dyDescent="0.3">
      <c r="A71" s="69"/>
    </row>
    <row r="72" spans="1:1" s="70" customFormat="1" x14ac:dyDescent="0.3">
      <c r="A72" s="69"/>
    </row>
    <row r="73" spans="1:1" s="70" customFormat="1" x14ac:dyDescent="0.3">
      <c r="A73" s="69"/>
    </row>
    <row r="74" spans="1:1" s="70" customFormat="1" x14ac:dyDescent="0.3">
      <c r="A74" s="69"/>
    </row>
    <row r="75" spans="1:1" s="70" customFormat="1" x14ac:dyDescent="0.3">
      <c r="A75" s="69"/>
    </row>
    <row r="76" spans="1:1" s="70" customFormat="1" x14ac:dyDescent="0.3">
      <c r="A76" s="69"/>
    </row>
    <row r="77" spans="1:1" s="70" customFormat="1" x14ac:dyDescent="0.3">
      <c r="A77" s="69"/>
    </row>
    <row r="78" spans="1:1" s="70" customFormat="1" x14ac:dyDescent="0.3">
      <c r="A78" s="69"/>
    </row>
    <row r="79" spans="1:1" s="70" customFormat="1" x14ac:dyDescent="0.3">
      <c r="A79" s="69"/>
    </row>
    <row r="80" spans="1:1" s="70" customFormat="1" x14ac:dyDescent="0.3">
      <c r="A80" s="69"/>
    </row>
    <row r="81" spans="1:1" s="70" customFormat="1" x14ac:dyDescent="0.3">
      <c r="A81" s="69"/>
    </row>
    <row r="82" spans="1:1" s="70" customFormat="1" x14ac:dyDescent="0.3">
      <c r="A82" s="69"/>
    </row>
    <row r="83" spans="1:1" s="70" customFormat="1" x14ac:dyDescent="0.3">
      <c r="A83" s="69"/>
    </row>
    <row r="84" spans="1:1" s="70" customFormat="1" x14ac:dyDescent="0.3">
      <c r="A84" s="69"/>
    </row>
    <row r="85" spans="1:1" s="70" customFormat="1" x14ac:dyDescent="0.3">
      <c r="A85" s="69"/>
    </row>
    <row r="86" spans="1:1" s="70" customFormat="1" x14ac:dyDescent="0.3">
      <c r="A86" s="69"/>
    </row>
    <row r="87" spans="1:1" s="70" customFormat="1" x14ac:dyDescent="0.3">
      <c r="A87" s="69"/>
    </row>
    <row r="88" spans="1:1" s="70" customFormat="1" x14ac:dyDescent="0.3">
      <c r="A88" s="69"/>
    </row>
    <row r="89" spans="1:1" s="70" customFormat="1" x14ac:dyDescent="0.3">
      <c r="A89" s="69"/>
    </row>
    <row r="90" spans="1:1" s="70" customFormat="1" x14ac:dyDescent="0.3">
      <c r="A90" s="69"/>
    </row>
    <row r="91" spans="1:1" s="70" customFormat="1" x14ac:dyDescent="0.3">
      <c r="A91" s="69"/>
    </row>
    <row r="92" spans="1:1" s="70" customFormat="1" x14ac:dyDescent="0.3">
      <c r="A92" s="69"/>
    </row>
    <row r="93" spans="1:1" s="70" customFormat="1" x14ac:dyDescent="0.3">
      <c r="A93" s="69"/>
    </row>
    <row r="94" spans="1:1" s="70" customFormat="1" x14ac:dyDescent="0.3">
      <c r="A94" s="69"/>
    </row>
    <row r="95" spans="1:1" s="70" customFormat="1" x14ac:dyDescent="0.3">
      <c r="A95" s="69"/>
    </row>
    <row r="96" spans="1:1" s="70" customFormat="1" x14ac:dyDescent="0.3">
      <c r="A96" s="69"/>
    </row>
    <row r="97" spans="1:1" s="70" customFormat="1" x14ac:dyDescent="0.3">
      <c r="A97" s="69"/>
    </row>
    <row r="98" spans="1:1" s="70" customFormat="1" x14ac:dyDescent="0.3">
      <c r="A98" s="69"/>
    </row>
    <row r="99" spans="1:1" s="70" customFormat="1" x14ac:dyDescent="0.3">
      <c r="A99" s="69"/>
    </row>
    <row r="100" spans="1:1" s="70" customFormat="1" x14ac:dyDescent="0.3">
      <c r="A100" s="69"/>
    </row>
    <row r="101" spans="1:1" s="70" customFormat="1" x14ac:dyDescent="0.3">
      <c r="A101" s="69"/>
    </row>
    <row r="102" spans="1:1" s="70" customFormat="1" x14ac:dyDescent="0.3">
      <c r="A102" s="69"/>
    </row>
  </sheetData>
  <mergeCells count="9">
    <mergeCell ref="K10:L10"/>
    <mergeCell ref="I10:J10"/>
    <mergeCell ref="C32:D32"/>
    <mergeCell ref="E32:F32"/>
    <mergeCell ref="G32:H32"/>
    <mergeCell ref="B3:H3"/>
    <mergeCell ref="C10:D10"/>
    <mergeCell ref="E10:F10"/>
    <mergeCell ref="G10:H10"/>
  </mergeCells>
  <printOptions horizontalCentered="1" verticalCentered="1"/>
  <pageMargins left="0" right="0" top="0.5" bottom="0" header="0" footer="0.3"/>
  <pageSetup scale="64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45"/>
  <sheetViews>
    <sheetView tabSelected="1" topLeftCell="B12" workbookViewId="0">
      <selection activeCell="M27" sqref="M27"/>
    </sheetView>
  </sheetViews>
  <sheetFormatPr defaultColWidth="8.88671875" defaultRowHeight="14.4" x14ac:dyDescent="0.3"/>
  <cols>
    <col min="1" max="1" width="3.88671875" style="96" customWidth="1"/>
    <col min="2" max="2" width="24.77734375" style="96" customWidth="1"/>
    <col min="3" max="3" width="12" style="96" bestFit="1" customWidth="1"/>
    <col min="4" max="4" width="14.5546875" style="96" customWidth="1"/>
    <col min="5" max="5" width="12" style="96" bestFit="1" customWidth="1"/>
    <col min="6" max="6" width="14" style="96" bestFit="1" customWidth="1"/>
    <col min="7" max="7" width="12.88671875" style="96" customWidth="1"/>
    <col min="8" max="8" width="13.21875" style="96" customWidth="1"/>
    <col min="9" max="9" width="14.109375" style="96" customWidth="1"/>
    <col min="10" max="10" width="15" style="96" customWidth="1"/>
    <col min="11" max="11" width="11.33203125" style="96" customWidth="1"/>
    <col min="12" max="12" width="13.5546875" style="96" customWidth="1"/>
    <col min="13" max="13" width="13.88671875" style="96" bestFit="1" customWidth="1"/>
    <col min="14" max="16384" width="8.88671875" style="96"/>
  </cols>
  <sheetData>
    <row r="4" spans="1:12" ht="18" x14ac:dyDescent="0.35">
      <c r="B4" s="617" t="s">
        <v>41</v>
      </c>
      <c r="C4" s="617"/>
      <c r="D4" s="617"/>
      <c r="E4" s="617"/>
      <c r="F4" s="617"/>
      <c r="G4" s="617"/>
      <c r="H4" s="617"/>
    </row>
    <row r="5" spans="1:12" x14ac:dyDescent="0.3">
      <c r="A5" s="97"/>
      <c r="B5" s="26" t="s">
        <v>42</v>
      </c>
      <c r="C5" s="27"/>
      <c r="D5" s="27"/>
      <c r="E5" s="27"/>
      <c r="F5" s="27"/>
      <c r="G5" s="27"/>
      <c r="H5" s="28"/>
    </row>
    <row r="6" spans="1:12" x14ac:dyDescent="0.3">
      <c r="A6" s="97"/>
      <c r="B6" s="29" t="s">
        <v>43</v>
      </c>
      <c r="C6" s="98"/>
      <c r="D6" s="98"/>
      <c r="E6" s="98"/>
      <c r="F6" s="98"/>
      <c r="G6" s="98"/>
      <c r="H6" s="30"/>
    </row>
    <row r="7" spans="1:12" x14ac:dyDescent="0.3">
      <c r="A7" s="97"/>
      <c r="B7" s="29" t="s">
        <v>155</v>
      </c>
      <c r="C7" s="98"/>
      <c r="D7" s="98"/>
      <c r="E7" s="98"/>
      <c r="F7" s="98"/>
      <c r="G7" s="98"/>
      <c r="H7" s="30"/>
    </row>
    <row r="8" spans="1:12" x14ac:dyDescent="0.3">
      <c r="A8" s="97"/>
      <c r="B8" s="29" t="s">
        <v>44</v>
      </c>
      <c r="C8" s="98"/>
      <c r="D8" s="98"/>
      <c r="E8" s="98"/>
      <c r="F8" s="98"/>
      <c r="G8" s="98"/>
      <c r="H8" s="30"/>
    </row>
    <row r="9" spans="1:12" ht="15" thickBot="1" x14ac:dyDescent="0.35">
      <c r="A9" s="97"/>
      <c r="B9" s="254" t="s">
        <v>45</v>
      </c>
      <c r="C9" s="99"/>
      <c r="D9" s="99"/>
      <c r="E9" s="99"/>
      <c r="F9" s="101"/>
      <c r="G9" s="101"/>
      <c r="H9" s="255"/>
    </row>
    <row r="10" spans="1:12" ht="42" customHeight="1" x14ac:dyDescent="0.3">
      <c r="A10" s="266"/>
      <c r="B10" s="267" t="s">
        <v>26</v>
      </c>
      <c r="C10" s="610" t="s">
        <v>46</v>
      </c>
      <c r="D10" s="610"/>
      <c r="E10" s="611" t="s">
        <v>47</v>
      </c>
      <c r="F10" s="611"/>
      <c r="G10" s="611" t="s">
        <v>48</v>
      </c>
      <c r="H10" s="611"/>
      <c r="I10" s="612" t="s">
        <v>31</v>
      </c>
      <c r="J10" s="612"/>
      <c r="K10" s="611" t="s">
        <v>32</v>
      </c>
      <c r="L10" s="613"/>
    </row>
    <row r="11" spans="1:12" ht="24.75" customHeight="1" x14ac:dyDescent="0.3">
      <c r="A11" s="268"/>
      <c r="B11" s="258"/>
      <c r="C11" s="104" t="s">
        <v>6</v>
      </c>
      <c r="D11" s="104" t="s">
        <v>5</v>
      </c>
      <c r="E11" s="109" t="s">
        <v>6</v>
      </c>
      <c r="F11" s="109" t="s">
        <v>5</v>
      </c>
      <c r="G11" s="109" t="s">
        <v>7</v>
      </c>
      <c r="H11" s="109" t="s">
        <v>5</v>
      </c>
      <c r="I11" s="109" t="s">
        <v>6</v>
      </c>
      <c r="J11" s="109" t="s">
        <v>5</v>
      </c>
      <c r="K11" s="109" t="s">
        <v>6</v>
      </c>
      <c r="L11" s="269" t="s">
        <v>5</v>
      </c>
    </row>
    <row r="12" spans="1:12" x14ac:dyDescent="0.3">
      <c r="A12" s="268">
        <v>1</v>
      </c>
      <c r="B12" s="259" t="s">
        <v>49</v>
      </c>
      <c r="C12" s="423">
        <v>39000</v>
      </c>
      <c r="D12" s="275">
        <f>C12*240</f>
        <v>9360000</v>
      </c>
      <c r="E12" s="253"/>
      <c r="F12" s="275">
        <f>E12*240</f>
        <v>0</v>
      </c>
      <c r="G12" s="253"/>
      <c r="H12" s="275">
        <f>G12*240</f>
        <v>0</v>
      </c>
      <c r="I12" s="286">
        <f t="shared" ref="I12:J30" si="0">E12+G12</f>
        <v>0</v>
      </c>
      <c r="J12" s="286">
        <f t="shared" si="0"/>
        <v>0</v>
      </c>
      <c r="K12" s="286">
        <f t="shared" ref="K12:L30" si="1">C12+I12</f>
        <v>39000</v>
      </c>
      <c r="L12" s="286">
        <f t="shared" si="1"/>
        <v>9360000</v>
      </c>
    </row>
    <row r="13" spans="1:12" x14ac:dyDescent="0.3">
      <c r="A13" s="268">
        <v>2</v>
      </c>
      <c r="B13" s="259" t="s">
        <v>50</v>
      </c>
      <c r="C13" s="275"/>
      <c r="D13" s="275">
        <f t="shared" ref="D13:D30" si="2">C13*240</f>
        <v>0</v>
      </c>
      <c r="E13" s="276"/>
      <c r="F13" s="275">
        <f t="shared" ref="F13:F30" si="3">E13*240</f>
        <v>0</v>
      </c>
      <c r="G13" s="277"/>
      <c r="H13" s="275">
        <f t="shared" ref="H13:H30" si="4">G13*240</f>
        <v>0</v>
      </c>
      <c r="I13" s="286">
        <f t="shared" si="0"/>
        <v>0</v>
      </c>
      <c r="J13" s="286">
        <f t="shared" si="0"/>
        <v>0</v>
      </c>
      <c r="K13" s="286">
        <f t="shared" si="1"/>
        <v>0</v>
      </c>
      <c r="L13" s="286">
        <f t="shared" si="1"/>
        <v>0</v>
      </c>
    </row>
    <row r="14" spans="1:12" ht="15" customHeight="1" x14ac:dyDescent="0.3">
      <c r="A14" s="268">
        <v>3</v>
      </c>
      <c r="B14" s="259" t="s">
        <v>51</v>
      </c>
      <c r="C14" s="278"/>
      <c r="D14" s="275">
        <f t="shared" si="2"/>
        <v>0</v>
      </c>
      <c r="E14" s="279"/>
      <c r="F14" s="275">
        <f t="shared" si="3"/>
        <v>0</v>
      </c>
      <c r="G14" s="279"/>
      <c r="H14" s="275">
        <f t="shared" si="4"/>
        <v>0</v>
      </c>
      <c r="I14" s="286">
        <f t="shared" si="0"/>
        <v>0</v>
      </c>
      <c r="J14" s="286">
        <f t="shared" si="0"/>
        <v>0</v>
      </c>
      <c r="K14" s="286">
        <f t="shared" si="1"/>
        <v>0</v>
      </c>
      <c r="L14" s="286">
        <f t="shared" si="1"/>
        <v>0</v>
      </c>
    </row>
    <row r="15" spans="1:12" ht="15" customHeight="1" x14ac:dyDescent="0.3">
      <c r="A15" s="268">
        <v>4</v>
      </c>
      <c r="B15" s="260" t="s">
        <v>52</v>
      </c>
      <c r="C15" s="280"/>
      <c r="D15" s="275">
        <f t="shared" si="2"/>
        <v>0</v>
      </c>
      <c r="E15" s="279"/>
      <c r="F15" s="275">
        <f t="shared" si="3"/>
        <v>0</v>
      </c>
      <c r="G15" s="279"/>
      <c r="H15" s="275">
        <f t="shared" si="4"/>
        <v>0</v>
      </c>
      <c r="I15" s="286">
        <f t="shared" si="0"/>
        <v>0</v>
      </c>
      <c r="J15" s="286">
        <f t="shared" si="0"/>
        <v>0</v>
      </c>
      <c r="K15" s="286">
        <f t="shared" si="1"/>
        <v>0</v>
      </c>
      <c r="L15" s="286">
        <f t="shared" si="1"/>
        <v>0</v>
      </c>
    </row>
    <row r="16" spans="1:12" ht="15" customHeight="1" x14ac:dyDescent="0.3">
      <c r="A16" s="268">
        <v>5</v>
      </c>
      <c r="B16" s="260" t="s">
        <v>24</v>
      </c>
      <c r="C16" s="280"/>
      <c r="D16" s="275">
        <f t="shared" si="2"/>
        <v>0</v>
      </c>
      <c r="E16" s="280"/>
      <c r="F16" s="275">
        <f t="shared" si="3"/>
        <v>0</v>
      </c>
      <c r="G16" s="280"/>
      <c r="H16" s="275">
        <f t="shared" si="4"/>
        <v>0</v>
      </c>
      <c r="I16" s="286">
        <f t="shared" si="0"/>
        <v>0</v>
      </c>
      <c r="J16" s="286">
        <f t="shared" si="0"/>
        <v>0</v>
      </c>
      <c r="K16" s="286">
        <f t="shared" si="1"/>
        <v>0</v>
      </c>
      <c r="L16" s="286">
        <f t="shared" si="1"/>
        <v>0</v>
      </c>
    </row>
    <row r="17" spans="1:14" ht="14.55" customHeight="1" x14ac:dyDescent="0.3">
      <c r="A17" s="268">
        <v>6</v>
      </c>
      <c r="B17" s="260" t="s">
        <v>23</v>
      </c>
      <c r="C17" s="280"/>
      <c r="D17" s="275">
        <f t="shared" si="2"/>
        <v>0</v>
      </c>
      <c r="E17" s="279"/>
      <c r="F17" s="275">
        <f t="shared" si="3"/>
        <v>0</v>
      </c>
      <c r="G17" s="280"/>
      <c r="H17" s="275">
        <f t="shared" si="4"/>
        <v>0</v>
      </c>
      <c r="I17" s="286">
        <f t="shared" si="0"/>
        <v>0</v>
      </c>
      <c r="J17" s="286">
        <f t="shared" si="0"/>
        <v>0</v>
      </c>
      <c r="K17" s="286">
        <f t="shared" si="1"/>
        <v>0</v>
      </c>
      <c r="L17" s="286">
        <f t="shared" si="1"/>
        <v>0</v>
      </c>
      <c r="M17" s="554"/>
    </row>
    <row r="18" spans="1:14" ht="15" customHeight="1" x14ac:dyDescent="0.3">
      <c r="A18" s="268">
        <v>7</v>
      </c>
      <c r="B18" s="260" t="s">
        <v>22</v>
      </c>
      <c r="C18" s="280"/>
      <c r="D18" s="275">
        <f t="shared" si="2"/>
        <v>0</v>
      </c>
      <c r="E18" s="279"/>
      <c r="F18" s="275">
        <f t="shared" si="3"/>
        <v>0</v>
      </c>
      <c r="G18" s="280"/>
      <c r="H18" s="275">
        <f t="shared" si="4"/>
        <v>0</v>
      </c>
      <c r="I18" s="286">
        <f t="shared" si="0"/>
        <v>0</v>
      </c>
      <c r="J18" s="286">
        <f t="shared" si="0"/>
        <v>0</v>
      </c>
      <c r="K18" s="286">
        <f t="shared" si="1"/>
        <v>0</v>
      </c>
      <c r="L18" s="286">
        <f t="shared" si="1"/>
        <v>0</v>
      </c>
      <c r="M18" s="554"/>
    </row>
    <row r="19" spans="1:14" ht="14.55" customHeight="1" x14ac:dyDescent="0.3">
      <c r="A19" s="268">
        <v>8</v>
      </c>
      <c r="B19" s="260" t="s">
        <v>53</v>
      </c>
      <c r="C19" s="281"/>
      <c r="D19" s="275">
        <f t="shared" si="2"/>
        <v>0</v>
      </c>
      <c r="E19" s="279"/>
      <c r="F19" s="275">
        <f t="shared" si="3"/>
        <v>0</v>
      </c>
      <c r="G19" s="280"/>
      <c r="H19" s="275">
        <f t="shared" si="4"/>
        <v>0</v>
      </c>
      <c r="I19" s="286">
        <f t="shared" si="0"/>
        <v>0</v>
      </c>
      <c r="J19" s="286">
        <f t="shared" si="0"/>
        <v>0</v>
      </c>
      <c r="K19" s="286">
        <f t="shared" si="1"/>
        <v>0</v>
      </c>
      <c r="L19" s="286">
        <f t="shared" si="1"/>
        <v>0</v>
      </c>
      <c r="M19" s="554"/>
    </row>
    <row r="20" spans="1:14" ht="15" customHeight="1" x14ac:dyDescent="0.3">
      <c r="A20" s="268">
        <v>9</v>
      </c>
      <c r="B20" s="261" t="s">
        <v>20</v>
      </c>
      <c r="C20" s="283">
        <f>93000+178000+66000+193000</f>
        <v>530000</v>
      </c>
      <c r="D20" s="275">
        <f t="shared" si="2"/>
        <v>127200000</v>
      </c>
      <c r="E20" s="283"/>
      <c r="F20" s="275">
        <f t="shared" si="3"/>
        <v>0</v>
      </c>
      <c r="G20" s="280"/>
      <c r="H20" s="275">
        <f t="shared" si="4"/>
        <v>0</v>
      </c>
      <c r="I20" s="286">
        <f t="shared" si="0"/>
        <v>0</v>
      </c>
      <c r="J20" s="286">
        <f t="shared" si="0"/>
        <v>0</v>
      </c>
      <c r="K20" s="286">
        <f t="shared" si="1"/>
        <v>530000</v>
      </c>
      <c r="L20" s="286">
        <f t="shared" si="1"/>
        <v>127200000</v>
      </c>
      <c r="M20" s="554"/>
    </row>
    <row r="21" spans="1:14" ht="14.55" customHeight="1" x14ac:dyDescent="0.3">
      <c r="A21" s="268">
        <v>10</v>
      </c>
      <c r="B21" s="260" t="s">
        <v>54</v>
      </c>
      <c r="C21" s="423">
        <v>45000</v>
      </c>
      <c r="D21" s="275">
        <f t="shared" si="2"/>
        <v>10800000</v>
      </c>
      <c r="E21" s="283"/>
      <c r="F21" s="275">
        <f t="shared" si="3"/>
        <v>0</v>
      </c>
      <c r="G21" s="280"/>
      <c r="H21" s="275">
        <f t="shared" si="4"/>
        <v>0</v>
      </c>
      <c r="I21" s="286">
        <f t="shared" si="0"/>
        <v>0</v>
      </c>
      <c r="J21" s="286">
        <f t="shared" si="0"/>
        <v>0</v>
      </c>
      <c r="K21" s="286">
        <f t="shared" si="1"/>
        <v>45000</v>
      </c>
      <c r="L21" s="286">
        <f t="shared" si="1"/>
        <v>10800000</v>
      </c>
      <c r="M21" s="554"/>
    </row>
    <row r="22" spans="1:14" ht="14.55" customHeight="1" x14ac:dyDescent="0.3">
      <c r="A22" s="268">
        <v>11</v>
      </c>
      <c r="B22" s="260" t="s">
        <v>18</v>
      </c>
      <c r="C22" s="280"/>
      <c r="D22" s="275">
        <f t="shared" si="2"/>
        <v>0</v>
      </c>
      <c r="E22" s="282"/>
      <c r="F22" s="275">
        <f t="shared" si="3"/>
        <v>0</v>
      </c>
      <c r="G22" s="280"/>
      <c r="H22" s="275">
        <f t="shared" si="4"/>
        <v>0</v>
      </c>
      <c r="I22" s="286">
        <f t="shared" si="0"/>
        <v>0</v>
      </c>
      <c r="J22" s="286">
        <f t="shared" si="0"/>
        <v>0</v>
      </c>
      <c r="K22" s="286">
        <f t="shared" si="1"/>
        <v>0</v>
      </c>
      <c r="L22" s="286">
        <f t="shared" si="1"/>
        <v>0</v>
      </c>
    </row>
    <row r="23" spans="1:14" ht="14.55" customHeight="1" x14ac:dyDescent="0.3">
      <c r="A23" s="268">
        <v>12</v>
      </c>
      <c r="B23" s="260" t="s">
        <v>55</v>
      </c>
      <c r="C23" s="283">
        <v>268500</v>
      </c>
      <c r="D23" s="275">
        <f t="shared" si="2"/>
        <v>64440000</v>
      </c>
      <c r="E23" s="283">
        <f>I23/2</f>
        <v>49107</v>
      </c>
      <c r="F23" s="275">
        <f t="shared" si="3"/>
        <v>11785680</v>
      </c>
      <c r="G23" s="424">
        <f>I23/2</f>
        <v>49107</v>
      </c>
      <c r="H23" s="275">
        <f t="shared" si="4"/>
        <v>11785680</v>
      </c>
      <c r="I23" s="286">
        <f>110000-11786</f>
        <v>98214</v>
      </c>
      <c r="J23" s="286">
        <f t="shared" si="0"/>
        <v>23571360</v>
      </c>
      <c r="K23" s="286">
        <f t="shared" si="1"/>
        <v>366714</v>
      </c>
      <c r="L23" s="286">
        <f t="shared" si="1"/>
        <v>88011360</v>
      </c>
    </row>
    <row r="24" spans="1:14" ht="14.55" customHeight="1" x14ac:dyDescent="0.3">
      <c r="A24" s="268">
        <v>13</v>
      </c>
      <c r="B24" s="261" t="s">
        <v>56</v>
      </c>
      <c r="C24" s="283"/>
      <c r="D24" s="275">
        <f t="shared" si="2"/>
        <v>0</v>
      </c>
      <c r="E24" s="283"/>
      <c r="F24" s="275">
        <f t="shared" si="3"/>
        <v>0</v>
      </c>
      <c r="G24" s="280"/>
      <c r="H24" s="275">
        <f t="shared" si="4"/>
        <v>0</v>
      </c>
      <c r="I24" s="286">
        <f t="shared" si="0"/>
        <v>0</v>
      </c>
      <c r="J24" s="286">
        <f t="shared" si="0"/>
        <v>0</v>
      </c>
      <c r="K24" s="286">
        <f t="shared" si="1"/>
        <v>0</v>
      </c>
      <c r="L24" s="286">
        <f t="shared" si="1"/>
        <v>0</v>
      </c>
    </row>
    <row r="25" spans="1:14" ht="14.55" customHeight="1" x14ac:dyDescent="0.3">
      <c r="A25" s="268">
        <v>14</v>
      </c>
      <c r="B25" s="261" t="s">
        <v>57</v>
      </c>
      <c r="C25" s="283"/>
      <c r="D25" s="275">
        <f t="shared" si="2"/>
        <v>0</v>
      </c>
      <c r="E25" s="283"/>
      <c r="F25" s="275">
        <f t="shared" si="3"/>
        <v>0</v>
      </c>
      <c r="G25" s="280"/>
      <c r="H25" s="275">
        <f t="shared" si="4"/>
        <v>0</v>
      </c>
      <c r="I25" s="286">
        <f t="shared" si="0"/>
        <v>0</v>
      </c>
      <c r="J25" s="286">
        <f t="shared" si="0"/>
        <v>0</v>
      </c>
      <c r="K25" s="286">
        <f t="shared" si="1"/>
        <v>0</v>
      </c>
      <c r="L25" s="286">
        <f t="shared" si="1"/>
        <v>0</v>
      </c>
    </row>
    <row r="26" spans="1:14" x14ac:dyDescent="0.3">
      <c r="A26" s="268">
        <v>15</v>
      </c>
      <c r="B26" s="260" t="s">
        <v>63</v>
      </c>
      <c r="C26" s="280"/>
      <c r="D26" s="275">
        <f t="shared" si="2"/>
        <v>0</v>
      </c>
      <c r="E26" s="279"/>
      <c r="F26" s="275">
        <f t="shared" si="3"/>
        <v>0</v>
      </c>
      <c r="G26" s="279"/>
      <c r="H26" s="275">
        <f t="shared" si="4"/>
        <v>0</v>
      </c>
      <c r="I26" s="286">
        <f t="shared" si="0"/>
        <v>0</v>
      </c>
      <c r="J26" s="286">
        <f t="shared" si="0"/>
        <v>0</v>
      </c>
      <c r="K26" s="286">
        <f t="shared" si="1"/>
        <v>0</v>
      </c>
      <c r="L26" s="286">
        <f t="shared" si="1"/>
        <v>0</v>
      </c>
    </row>
    <row r="27" spans="1:14" ht="14.55" customHeight="1" x14ac:dyDescent="0.3">
      <c r="A27" s="268">
        <v>16</v>
      </c>
      <c r="B27" s="25" t="s">
        <v>133</v>
      </c>
      <c r="C27" s="251">
        <v>0</v>
      </c>
      <c r="D27" s="275">
        <f t="shared" si="2"/>
        <v>0</v>
      </c>
      <c r="E27" s="251">
        <v>0</v>
      </c>
      <c r="F27" s="275">
        <f t="shared" si="3"/>
        <v>0</v>
      </c>
      <c r="G27" s="252">
        <v>0</v>
      </c>
      <c r="H27" s="275">
        <f t="shared" si="4"/>
        <v>0</v>
      </c>
      <c r="I27" s="286">
        <f t="shared" si="0"/>
        <v>0</v>
      </c>
      <c r="J27" s="286">
        <f t="shared" si="0"/>
        <v>0</v>
      </c>
      <c r="K27" s="286">
        <f t="shared" si="1"/>
        <v>0</v>
      </c>
      <c r="L27" s="286">
        <f t="shared" si="1"/>
        <v>0</v>
      </c>
    </row>
    <row r="28" spans="1:14" ht="14.55" customHeight="1" x14ac:dyDescent="0.3">
      <c r="A28" s="268">
        <v>17</v>
      </c>
      <c r="B28" s="260" t="s">
        <v>91</v>
      </c>
      <c r="C28" s="280"/>
      <c r="D28" s="275">
        <f t="shared" si="2"/>
        <v>0</v>
      </c>
      <c r="E28" s="279"/>
      <c r="F28" s="275">
        <f t="shared" si="3"/>
        <v>0</v>
      </c>
      <c r="G28" s="279"/>
      <c r="H28" s="275">
        <f t="shared" si="4"/>
        <v>0</v>
      </c>
      <c r="I28" s="286">
        <f t="shared" si="0"/>
        <v>0</v>
      </c>
      <c r="J28" s="286">
        <f t="shared" si="0"/>
        <v>0</v>
      </c>
      <c r="K28" s="286">
        <f t="shared" si="1"/>
        <v>0</v>
      </c>
      <c r="L28" s="286">
        <f t="shared" si="1"/>
        <v>0</v>
      </c>
    </row>
    <row r="29" spans="1:14" x14ac:dyDescent="0.3">
      <c r="A29" s="268">
        <v>18</v>
      </c>
      <c r="B29" s="261" t="s">
        <v>17</v>
      </c>
      <c r="C29" s="280"/>
      <c r="D29" s="275">
        <f t="shared" si="2"/>
        <v>0</v>
      </c>
      <c r="E29" s="279"/>
      <c r="F29" s="275">
        <f t="shared" si="3"/>
        <v>0</v>
      </c>
      <c r="G29" s="279"/>
      <c r="H29" s="275">
        <f t="shared" si="4"/>
        <v>0</v>
      </c>
      <c r="I29" s="286">
        <f t="shared" si="0"/>
        <v>0</v>
      </c>
      <c r="J29" s="286">
        <f t="shared" si="0"/>
        <v>0</v>
      </c>
      <c r="K29" s="286">
        <f t="shared" si="1"/>
        <v>0</v>
      </c>
      <c r="L29" s="286">
        <f t="shared" si="1"/>
        <v>0</v>
      </c>
    </row>
    <row r="30" spans="1:14" x14ac:dyDescent="0.3">
      <c r="A30" s="268">
        <v>19</v>
      </c>
      <c r="B30" s="142" t="s">
        <v>11</v>
      </c>
      <c r="C30" s="275"/>
      <c r="D30" s="275">
        <f t="shared" si="2"/>
        <v>0</v>
      </c>
      <c r="E30" s="284">
        <f>I30/2</f>
        <v>5892.8571428571422</v>
      </c>
      <c r="F30" s="275">
        <f t="shared" si="3"/>
        <v>1414285.7142857141</v>
      </c>
      <c r="G30" s="284">
        <f>I30/2</f>
        <v>5892.8571428571422</v>
      </c>
      <c r="H30" s="275">
        <f t="shared" si="4"/>
        <v>1414285.7142857141</v>
      </c>
      <c r="I30" s="286">
        <f>12/112*110000</f>
        <v>11785.714285714284</v>
      </c>
      <c r="J30" s="286">
        <f t="shared" si="0"/>
        <v>2828571.4285714282</v>
      </c>
      <c r="K30" s="286">
        <f t="shared" si="1"/>
        <v>11785.714285714284</v>
      </c>
      <c r="L30" s="286">
        <f t="shared" si="1"/>
        <v>2828571.4285714282</v>
      </c>
    </row>
    <row r="31" spans="1:14" x14ac:dyDescent="0.3">
      <c r="A31" s="268"/>
      <c r="B31" s="387" t="s">
        <v>9</v>
      </c>
      <c r="C31" s="388">
        <f>MROUND(SUM(C12:C30),100)</f>
        <v>882500</v>
      </c>
      <c r="D31" s="388">
        <f t="shared" ref="D31:L31" si="5">MROUND(SUM(D12:D30),100)</f>
        <v>211800000</v>
      </c>
      <c r="E31" s="388">
        <f t="shared" si="5"/>
        <v>55000</v>
      </c>
      <c r="F31" s="388">
        <f t="shared" si="5"/>
        <v>13200000</v>
      </c>
      <c r="G31" s="388">
        <f t="shared" si="5"/>
        <v>55000</v>
      </c>
      <c r="H31" s="388">
        <f t="shared" si="5"/>
        <v>13200000</v>
      </c>
      <c r="I31" s="388">
        <f t="shared" si="5"/>
        <v>110000</v>
      </c>
      <c r="J31" s="388">
        <f t="shared" si="5"/>
        <v>26399900</v>
      </c>
      <c r="K31" s="388">
        <f t="shared" si="5"/>
        <v>992500</v>
      </c>
      <c r="L31" s="388">
        <f t="shared" si="5"/>
        <v>238199900</v>
      </c>
      <c r="N31" s="144"/>
    </row>
    <row r="32" spans="1:14" ht="39" customHeight="1" x14ac:dyDescent="0.3">
      <c r="A32" s="268"/>
      <c r="B32" s="256" t="s">
        <v>16</v>
      </c>
      <c r="C32" s="643"/>
      <c r="D32" s="643"/>
      <c r="E32" s="643"/>
      <c r="F32" s="643"/>
      <c r="G32" s="643"/>
      <c r="H32" s="643"/>
      <c r="I32" s="132"/>
      <c r="J32" s="132"/>
      <c r="K32" s="132"/>
      <c r="L32" s="133"/>
      <c r="M32" s="123"/>
    </row>
    <row r="33" spans="1:15" x14ac:dyDescent="0.3">
      <c r="A33" s="268">
        <v>1</v>
      </c>
      <c r="B33" s="263" t="s">
        <v>59</v>
      </c>
      <c r="C33" s="52"/>
      <c r="D33" s="353">
        <f t="shared" ref="D33:D39" si="6">C33*240</f>
        <v>0</v>
      </c>
      <c r="E33" s="52"/>
      <c r="F33" s="353">
        <f t="shared" ref="F33:F39" si="7">E33*240</f>
        <v>0</v>
      </c>
      <c r="G33" s="52"/>
      <c r="H33" s="353">
        <f t="shared" ref="H33:H39" si="8">G33*240</f>
        <v>0</v>
      </c>
      <c r="I33" s="286">
        <f t="shared" ref="I33:J39" si="9">E33+G33</f>
        <v>0</v>
      </c>
      <c r="J33" s="286">
        <f t="shared" si="9"/>
        <v>0</v>
      </c>
      <c r="K33" s="286">
        <f t="shared" ref="K33:L39" si="10">C33+I33</f>
        <v>0</v>
      </c>
      <c r="L33" s="286">
        <f t="shared" si="10"/>
        <v>0</v>
      </c>
    </row>
    <row r="34" spans="1:15" x14ac:dyDescent="0.3">
      <c r="A34" s="268">
        <v>2</v>
      </c>
      <c r="B34" s="263" t="s">
        <v>14</v>
      </c>
      <c r="C34" s="53"/>
      <c r="D34" s="353">
        <f t="shared" si="6"/>
        <v>0</v>
      </c>
      <c r="E34" s="52"/>
      <c r="F34" s="353">
        <f t="shared" si="7"/>
        <v>0</v>
      </c>
      <c r="G34" s="52"/>
      <c r="H34" s="353">
        <f t="shared" si="8"/>
        <v>0</v>
      </c>
      <c r="I34" s="286">
        <f t="shared" si="9"/>
        <v>0</v>
      </c>
      <c r="J34" s="286">
        <f t="shared" si="9"/>
        <v>0</v>
      </c>
      <c r="K34" s="286">
        <f t="shared" si="10"/>
        <v>0</v>
      </c>
      <c r="L34" s="286">
        <f t="shared" si="10"/>
        <v>0</v>
      </c>
    </row>
    <row r="35" spans="1:15" x14ac:dyDescent="0.3">
      <c r="A35" s="268">
        <v>3</v>
      </c>
      <c r="B35" s="259" t="s">
        <v>13</v>
      </c>
      <c r="C35" s="52"/>
      <c r="D35" s="353">
        <f t="shared" si="6"/>
        <v>0</v>
      </c>
      <c r="E35" s="52"/>
      <c r="F35" s="353">
        <f t="shared" si="7"/>
        <v>0</v>
      </c>
      <c r="G35" s="52"/>
      <c r="H35" s="353">
        <f t="shared" si="8"/>
        <v>0</v>
      </c>
      <c r="I35" s="286">
        <f t="shared" si="9"/>
        <v>0</v>
      </c>
      <c r="J35" s="286">
        <f t="shared" si="9"/>
        <v>0</v>
      </c>
      <c r="K35" s="286">
        <f t="shared" si="10"/>
        <v>0</v>
      </c>
      <c r="L35" s="286">
        <f t="shared" si="10"/>
        <v>0</v>
      </c>
    </row>
    <row r="36" spans="1:15" x14ac:dyDescent="0.3">
      <c r="A36" s="268">
        <v>4</v>
      </c>
      <c r="B36" s="259" t="s">
        <v>94</v>
      </c>
      <c r="C36" s="52"/>
      <c r="D36" s="353">
        <f t="shared" si="6"/>
        <v>0</v>
      </c>
      <c r="E36" s="52"/>
      <c r="F36" s="353">
        <f t="shared" si="7"/>
        <v>0</v>
      </c>
      <c r="G36" s="52"/>
      <c r="H36" s="353">
        <f t="shared" si="8"/>
        <v>0</v>
      </c>
      <c r="I36" s="286">
        <f t="shared" si="9"/>
        <v>0</v>
      </c>
      <c r="J36" s="286">
        <f t="shared" si="9"/>
        <v>0</v>
      </c>
      <c r="K36" s="286">
        <f t="shared" si="10"/>
        <v>0</v>
      </c>
      <c r="L36" s="286">
        <f t="shared" si="10"/>
        <v>0</v>
      </c>
      <c r="O36" s="96" t="s">
        <v>95</v>
      </c>
    </row>
    <row r="37" spans="1:15" x14ac:dyDescent="0.3">
      <c r="A37" s="268">
        <v>5</v>
      </c>
      <c r="B37" s="90" t="s">
        <v>76</v>
      </c>
      <c r="C37" s="6"/>
      <c r="D37" s="353">
        <f t="shared" si="6"/>
        <v>0</v>
      </c>
      <c r="E37" s="6"/>
      <c r="F37" s="353">
        <f t="shared" si="7"/>
        <v>0</v>
      </c>
      <c r="G37" s="6"/>
      <c r="H37" s="353">
        <f t="shared" si="8"/>
        <v>0</v>
      </c>
      <c r="I37" s="286">
        <f t="shared" si="9"/>
        <v>0</v>
      </c>
      <c r="J37" s="286">
        <f t="shared" si="9"/>
        <v>0</v>
      </c>
      <c r="K37" s="286">
        <f t="shared" si="10"/>
        <v>0</v>
      </c>
      <c r="L37" s="286">
        <f t="shared" si="10"/>
        <v>0</v>
      </c>
    </row>
    <row r="38" spans="1:15" x14ac:dyDescent="0.3">
      <c r="A38" s="268">
        <v>6</v>
      </c>
      <c r="B38" s="259" t="s">
        <v>12</v>
      </c>
      <c r="C38" s="559"/>
      <c r="D38" s="560">
        <f t="shared" si="6"/>
        <v>0</v>
      </c>
      <c r="E38" s="559">
        <f>I38/2</f>
        <v>207399</v>
      </c>
      <c r="F38" s="560">
        <f t="shared" si="7"/>
        <v>49775760</v>
      </c>
      <c r="G38" s="559">
        <f>I38/2</f>
        <v>207399</v>
      </c>
      <c r="H38" s="560">
        <f t="shared" si="8"/>
        <v>49775760</v>
      </c>
      <c r="I38" s="561">
        <v>414798</v>
      </c>
      <c r="J38" s="558">
        <f t="shared" si="9"/>
        <v>99551520</v>
      </c>
      <c r="K38" s="558">
        <f t="shared" si="10"/>
        <v>414798</v>
      </c>
      <c r="L38" s="558">
        <f t="shared" si="10"/>
        <v>99551520</v>
      </c>
    </row>
    <row r="39" spans="1:15" x14ac:dyDescent="0.3">
      <c r="A39" s="268">
        <v>7</v>
      </c>
      <c r="B39" s="259" t="s">
        <v>11</v>
      </c>
      <c r="C39" s="559"/>
      <c r="D39" s="560">
        <f t="shared" si="6"/>
        <v>0</v>
      </c>
      <c r="E39" s="559"/>
      <c r="F39" s="560">
        <f t="shared" si="7"/>
        <v>0</v>
      </c>
      <c r="G39" s="559"/>
      <c r="H39" s="560">
        <f t="shared" si="8"/>
        <v>0</v>
      </c>
      <c r="I39" s="558">
        <f t="shared" si="9"/>
        <v>0</v>
      </c>
      <c r="J39" s="558">
        <f t="shared" si="9"/>
        <v>0</v>
      </c>
      <c r="K39" s="558">
        <f t="shared" si="10"/>
        <v>0</v>
      </c>
      <c r="L39" s="558">
        <f t="shared" si="10"/>
        <v>0</v>
      </c>
    </row>
    <row r="40" spans="1:15" x14ac:dyDescent="0.3">
      <c r="A40" s="305"/>
      <c r="B40" s="306" t="s">
        <v>9</v>
      </c>
      <c r="C40" s="307">
        <f>SUM(C33:C39)</f>
        <v>0</v>
      </c>
      <c r="D40" s="307">
        <f t="shared" ref="D40:L40" si="11">SUM(D33:D39)</f>
        <v>0</v>
      </c>
      <c r="E40" s="307">
        <f t="shared" si="11"/>
        <v>207399</v>
      </c>
      <c r="F40" s="307">
        <f t="shared" si="11"/>
        <v>49775760</v>
      </c>
      <c r="G40" s="307">
        <f t="shared" si="11"/>
        <v>207399</v>
      </c>
      <c r="H40" s="307">
        <f t="shared" si="11"/>
        <v>49775760</v>
      </c>
      <c r="I40" s="297">
        <f t="shared" si="11"/>
        <v>414798</v>
      </c>
      <c r="J40" s="297">
        <f t="shared" si="11"/>
        <v>99551520</v>
      </c>
      <c r="K40" s="297">
        <f t="shared" si="11"/>
        <v>414798</v>
      </c>
      <c r="L40" s="297">
        <f t="shared" si="11"/>
        <v>99551520</v>
      </c>
    </row>
    <row r="41" spans="1:15" x14ac:dyDescent="0.3">
      <c r="A41" s="268"/>
      <c r="B41" s="259" t="s">
        <v>10</v>
      </c>
      <c r="C41" s="52"/>
      <c r="D41" s="353">
        <f>C41*240</f>
        <v>0</v>
      </c>
      <c r="E41" s="52"/>
      <c r="F41" s="353">
        <f>E41*240</f>
        <v>0</v>
      </c>
      <c r="G41" s="52"/>
      <c r="H41" s="353">
        <f>G41*240</f>
        <v>0</v>
      </c>
      <c r="I41" s="251">
        <f>E41+G41</f>
        <v>0</v>
      </c>
      <c r="J41" s="251">
        <f>F41+H41</f>
        <v>0</v>
      </c>
      <c r="K41" s="251">
        <f>C41+I41</f>
        <v>0</v>
      </c>
      <c r="L41" s="251">
        <f>D41+J41</f>
        <v>0</v>
      </c>
      <c r="M41" s="96" t="s">
        <v>97</v>
      </c>
    </row>
    <row r="42" spans="1:15" x14ac:dyDescent="0.3">
      <c r="A42" s="270"/>
      <c r="B42" s="265" t="s">
        <v>153</v>
      </c>
      <c r="C42" s="395">
        <f>C41</f>
        <v>0</v>
      </c>
      <c r="D42" s="395">
        <f>D41</f>
        <v>0</v>
      </c>
      <c r="E42" s="395">
        <f t="shared" ref="E42:L42" si="12">E41</f>
        <v>0</v>
      </c>
      <c r="F42" s="395">
        <f t="shared" si="12"/>
        <v>0</v>
      </c>
      <c r="G42" s="395">
        <f t="shared" si="12"/>
        <v>0</v>
      </c>
      <c r="H42" s="395">
        <f t="shared" si="12"/>
        <v>0</v>
      </c>
      <c r="I42" s="395">
        <f t="shared" si="12"/>
        <v>0</v>
      </c>
      <c r="J42" s="395">
        <f t="shared" si="12"/>
        <v>0</v>
      </c>
      <c r="K42" s="395">
        <f t="shared" si="12"/>
        <v>0</v>
      </c>
      <c r="L42" s="395">
        <f t="shared" si="12"/>
        <v>0</v>
      </c>
    </row>
    <row r="43" spans="1:15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5" ht="16.2" thickBot="1" x14ac:dyDescent="0.35">
      <c r="A44" s="272"/>
      <c r="B44" s="273" t="s">
        <v>8</v>
      </c>
      <c r="C44" s="274">
        <f>C31+C40+C42</f>
        <v>882500</v>
      </c>
      <c r="D44" s="274">
        <f t="shared" ref="D44:L44" si="13">D31+D40+D42</f>
        <v>211800000</v>
      </c>
      <c r="E44" s="274">
        <f t="shared" si="13"/>
        <v>262399</v>
      </c>
      <c r="F44" s="274">
        <f t="shared" si="13"/>
        <v>62975760</v>
      </c>
      <c r="G44" s="274">
        <f t="shared" si="13"/>
        <v>262399</v>
      </c>
      <c r="H44" s="274">
        <f t="shared" si="13"/>
        <v>62975760</v>
      </c>
      <c r="I44" s="274">
        <f t="shared" si="13"/>
        <v>524798</v>
      </c>
      <c r="J44" s="274">
        <f t="shared" si="13"/>
        <v>125951420</v>
      </c>
      <c r="K44" s="274">
        <f>ROUND((K31+K40+K42),-3)</f>
        <v>1407000</v>
      </c>
      <c r="L44" s="274">
        <f t="shared" si="13"/>
        <v>337751420</v>
      </c>
    </row>
    <row r="45" spans="1:15" ht="15.6" x14ac:dyDescent="0.3">
      <c r="A45" s="18"/>
    </row>
  </sheetData>
  <mergeCells count="9">
    <mergeCell ref="C32:D32"/>
    <mergeCell ref="E32:F32"/>
    <mergeCell ref="G32:H32"/>
    <mergeCell ref="K10:L10"/>
    <mergeCell ref="B4:H4"/>
    <mergeCell ref="C10:D10"/>
    <mergeCell ref="E10:F10"/>
    <mergeCell ref="G10:H10"/>
    <mergeCell ref="I10:J10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21" workbookViewId="0">
      <selection activeCell="D45" sqref="D45"/>
    </sheetView>
  </sheetViews>
  <sheetFormatPr defaultRowHeight="14.4" x14ac:dyDescent="0.3"/>
  <cols>
    <col min="2" max="2" width="29.6640625" customWidth="1"/>
    <col min="3" max="3" width="11" customWidth="1"/>
    <col min="4" max="4" width="13.21875" customWidth="1"/>
    <col min="6" max="6" width="13.21875" customWidth="1"/>
    <col min="8" max="8" width="14.21875" customWidth="1"/>
    <col min="9" max="9" width="11" customWidth="1"/>
    <col min="10" max="10" width="14.6640625" customWidth="1"/>
    <col min="11" max="11" width="10.33203125" customWidth="1"/>
    <col min="12" max="12" width="14.44140625" customWidth="1"/>
    <col min="13" max="13" width="14.88671875" bestFit="1" customWidth="1"/>
  </cols>
  <sheetData>
    <row r="1" spans="1:13" ht="18" x14ac:dyDescent="0.35">
      <c r="A1" s="96"/>
      <c r="B1" s="646" t="s">
        <v>41</v>
      </c>
      <c r="C1" s="646"/>
      <c r="D1" s="646"/>
      <c r="E1" s="646"/>
      <c r="F1" s="646"/>
      <c r="G1" s="646"/>
      <c r="H1" s="646"/>
      <c r="I1" s="96"/>
      <c r="J1" s="96"/>
      <c r="K1" s="96"/>
      <c r="L1" s="96"/>
    </row>
    <row r="2" spans="1:13" ht="18.600000000000001" thickBot="1" x14ac:dyDescent="0.4">
      <c r="A2" s="96"/>
      <c r="B2" s="651"/>
      <c r="C2" s="651"/>
      <c r="D2" s="651"/>
      <c r="E2" s="651"/>
      <c r="F2" s="651"/>
      <c r="G2" s="651"/>
      <c r="H2" s="651"/>
      <c r="I2" s="101"/>
      <c r="J2" s="101"/>
      <c r="K2" s="101"/>
      <c r="L2" s="101"/>
    </row>
    <row r="3" spans="1:13" x14ac:dyDescent="0.3">
      <c r="A3" s="121"/>
      <c r="B3" s="119" t="s">
        <v>80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3" x14ac:dyDescent="0.3">
      <c r="A4" s="97"/>
      <c r="B4" s="120" t="s">
        <v>69</v>
      </c>
      <c r="C4" s="98" t="s">
        <v>81</v>
      </c>
      <c r="D4" s="98"/>
      <c r="E4" s="98"/>
      <c r="F4" s="98"/>
      <c r="G4" s="98"/>
      <c r="H4" s="98"/>
      <c r="I4" s="98"/>
      <c r="J4" s="98"/>
      <c r="K4" s="98"/>
      <c r="L4" s="98"/>
    </row>
    <row r="5" spans="1:13" x14ac:dyDescent="0.3">
      <c r="A5" s="97"/>
      <c r="B5" s="120" t="s">
        <v>30</v>
      </c>
      <c r="C5" s="98" t="s">
        <v>165</v>
      </c>
      <c r="D5" s="98"/>
      <c r="E5" s="98"/>
      <c r="F5" s="98"/>
      <c r="G5" s="98"/>
      <c r="H5" s="98"/>
      <c r="I5" s="98"/>
      <c r="J5" s="98"/>
      <c r="K5" s="98"/>
      <c r="L5" s="98"/>
    </row>
    <row r="6" spans="1:13" x14ac:dyDescent="0.3">
      <c r="A6" s="97"/>
      <c r="B6" s="120" t="s">
        <v>29</v>
      </c>
      <c r="C6" s="98" t="s">
        <v>82</v>
      </c>
      <c r="D6" s="98"/>
      <c r="E6" s="98"/>
      <c r="F6" s="98"/>
      <c r="G6" s="98"/>
      <c r="H6" s="98"/>
      <c r="I6" s="98"/>
      <c r="J6" s="98"/>
      <c r="K6" s="98"/>
      <c r="L6" s="98"/>
    </row>
    <row r="7" spans="1:13" ht="28.8" x14ac:dyDescent="0.3">
      <c r="A7" s="97"/>
      <c r="B7" s="137" t="s">
        <v>73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3" x14ac:dyDescent="0.3">
      <c r="A8" s="97"/>
      <c r="B8" s="121" t="s">
        <v>28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3" ht="15" thickBot="1" x14ac:dyDescent="0.35">
      <c r="A9" s="97"/>
      <c r="B9" s="116"/>
      <c r="C9" s="99"/>
      <c r="D9" s="99"/>
      <c r="E9" s="99"/>
      <c r="F9" s="101"/>
      <c r="G9" s="101"/>
      <c r="H9" s="101"/>
      <c r="I9" s="101"/>
      <c r="J9" s="101"/>
      <c r="K9" s="101"/>
      <c r="L9" s="101"/>
    </row>
    <row r="10" spans="1:13" ht="15.6" x14ac:dyDescent="0.3">
      <c r="A10" s="117"/>
      <c r="B10" s="102" t="s">
        <v>26</v>
      </c>
      <c r="C10" s="647" t="s">
        <v>83</v>
      </c>
      <c r="D10" s="648"/>
      <c r="E10" s="649" t="s">
        <v>47</v>
      </c>
      <c r="F10" s="650"/>
      <c r="G10" s="649" t="s">
        <v>84</v>
      </c>
      <c r="H10" s="650"/>
      <c r="I10" s="647" t="s">
        <v>85</v>
      </c>
      <c r="J10" s="648"/>
      <c r="K10" s="644" t="s">
        <v>32</v>
      </c>
      <c r="L10" s="645"/>
    </row>
    <row r="11" spans="1:13" x14ac:dyDescent="0.3">
      <c r="A11" s="110"/>
      <c r="B11" s="103"/>
      <c r="C11" s="125" t="s">
        <v>6</v>
      </c>
      <c r="D11" s="126" t="s">
        <v>5</v>
      </c>
      <c r="E11" s="127" t="s">
        <v>6</v>
      </c>
      <c r="F11" s="127" t="s">
        <v>5</v>
      </c>
      <c r="G11" s="127" t="s">
        <v>7</v>
      </c>
      <c r="H11" s="127" t="s">
        <v>5</v>
      </c>
      <c r="I11" s="127" t="s">
        <v>6</v>
      </c>
      <c r="J11" s="127" t="s">
        <v>5</v>
      </c>
      <c r="K11" s="127" t="s">
        <v>6</v>
      </c>
      <c r="L11" s="128" t="s">
        <v>5</v>
      </c>
    </row>
    <row r="12" spans="1:13" x14ac:dyDescent="0.3">
      <c r="A12" s="390">
        <v>1</v>
      </c>
      <c r="B12" s="100" t="s">
        <v>86</v>
      </c>
      <c r="C12" s="379">
        <v>0</v>
      </c>
      <c r="D12" s="275">
        <f>C12*240</f>
        <v>0</v>
      </c>
      <c r="E12" s="379">
        <v>0</v>
      </c>
      <c r="F12" s="275">
        <f>E12*240</f>
        <v>0</v>
      </c>
      <c r="G12" s="379">
        <v>0</v>
      </c>
      <c r="H12" s="275">
        <f>G12*240</f>
        <v>0</v>
      </c>
      <c r="I12" s="286">
        <v>0</v>
      </c>
      <c r="J12" s="286">
        <f>F12+H12</f>
        <v>0</v>
      </c>
      <c r="K12" s="286">
        <f t="shared" ref="K12:L30" si="0">C12+I12</f>
        <v>0</v>
      </c>
      <c r="L12" s="286">
        <f t="shared" si="0"/>
        <v>0</v>
      </c>
    </row>
    <row r="13" spans="1:13" x14ac:dyDescent="0.3">
      <c r="A13" s="390">
        <v>2</v>
      </c>
      <c r="B13" s="100" t="s">
        <v>50</v>
      </c>
      <c r="C13" s="547">
        <v>49500</v>
      </c>
      <c r="D13" s="275">
        <f t="shared" ref="D13:D30" si="1">C13*240</f>
        <v>11880000</v>
      </c>
      <c r="E13" s="379">
        <f>I13/2</f>
        <v>25000</v>
      </c>
      <c r="F13" s="275">
        <f t="shared" ref="F13:F30" si="2">E13*240</f>
        <v>6000000</v>
      </c>
      <c r="G13" s="379">
        <v>25000</v>
      </c>
      <c r="H13" s="275">
        <f t="shared" ref="H13:H30" si="3">G13*240</f>
        <v>6000000</v>
      </c>
      <c r="I13" s="550">
        <v>50000</v>
      </c>
      <c r="J13" s="286">
        <f>I13*240</f>
        <v>12000000</v>
      </c>
      <c r="K13" s="286">
        <f t="shared" si="0"/>
        <v>99500</v>
      </c>
      <c r="L13" s="286">
        <f t="shared" si="0"/>
        <v>23880000</v>
      </c>
      <c r="M13" s="548"/>
    </row>
    <row r="14" spans="1:13" x14ac:dyDescent="0.3">
      <c r="A14" s="390">
        <v>3</v>
      </c>
      <c r="B14" s="100" t="s">
        <v>51</v>
      </c>
      <c r="C14" s="547">
        <v>80000</v>
      </c>
      <c r="D14" s="275">
        <f t="shared" si="1"/>
        <v>19200000</v>
      </c>
      <c r="E14" s="379">
        <f>I14/2</f>
        <v>20000</v>
      </c>
      <c r="F14" s="275">
        <f t="shared" si="2"/>
        <v>4800000</v>
      </c>
      <c r="G14" s="379">
        <v>20000</v>
      </c>
      <c r="H14" s="275">
        <f t="shared" si="3"/>
        <v>4800000</v>
      </c>
      <c r="I14" s="550">
        <v>40000</v>
      </c>
      <c r="J14" s="286">
        <f t="shared" ref="J14:J30" si="4">I14*240</f>
        <v>9600000</v>
      </c>
      <c r="K14" s="286">
        <f t="shared" si="0"/>
        <v>120000</v>
      </c>
      <c r="L14" s="286">
        <f t="shared" si="0"/>
        <v>28800000</v>
      </c>
      <c r="M14" s="548"/>
    </row>
    <row r="15" spans="1:13" x14ac:dyDescent="0.3">
      <c r="A15" s="390">
        <v>4</v>
      </c>
      <c r="B15" s="100" t="s">
        <v>52</v>
      </c>
      <c r="C15" s="547">
        <v>86500</v>
      </c>
      <c r="D15" s="275">
        <f t="shared" si="1"/>
        <v>20760000</v>
      </c>
      <c r="E15" s="379">
        <f t="shared" ref="E15:E21" si="5">I15/2</f>
        <v>52840</v>
      </c>
      <c r="F15" s="275">
        <f t="shared" si="2"/>
        <v>12681600</v>
      </c>
      <c r="G15" s="379">
        <v>52840</v>
      </c>
      <c r="H15" s="275">
        <f t="shared" si="3"/>
        <v>12681600</v>
      </c>
      <c r="I15" s="550">
        <v>105680</v>
      </c>
      <c r="J15" s="286">
        <f t="shared" si="4"/>
        <v>25363200</v>
      </c>
      <c r="K15" s="286">
        <f t="shared" si="0"/>
        <v>192180</v>
      </c>
      <c r="L15" s="286">
        <f t="shared" si="0"/>
        <v>46123200</v>
      </c>
      <c r="M15" s="548"/>
    </row>
    <row r="16" spans="1:13" x14ac:dyDescent="0.3">
      <c r="A16" s="390">
        <v>5</v>
      </c>
      <c r="B16" s="100" t="s">
        <v>24</v>
      </c>
      <c r="C16" s="547">
        <v>31000</v>
      </c>
      <c r="D16" s="275">
        <f t="shared" si="1"/>
        <v>7440000</v>
      </c>
      <c r="E16" s="379">
        <f t="shared" si="5"/>
        <v>49000</v>
      </c>
      <c r="F16" s="275">
        <f t="shared" si="2"/>
        <v>11760000</v>
      </c>
      <c r="G16" s="379">
        <v>49000</v>
      </c>
      <c r="H16" s="275">
        <f t="shared" si="3"/>
        <v>11760000</v>
      </c>
      <c r="I16" s="550">
        <v>98000</v>
      </c>
      <c r="J16" s="286">
        <f t="shared" si="4"/>
        <v>23520000</v>
      </c>
      <c r="K16" s="286">
        <f t="shared" si="0"/>
        <v>129000</v>
      </c>
      <c r="L16" s="286">
        <f t="shared" si="0"/>
        <v>30960000</v>
      </c>
      <c r="M16" s="548"/>
    </row>
    <row r="17" spans="1:14" x14ac:dyDescent="0.3">
      <c r="A17" s="390">
        <v>6</v>
      </c>
      <c r="B17" s="100" t="s">
        <v>23</v>
      </c>
      <c r="C17" s="547">
        <v>441574.0740740741</v>
      </c>
      <c r="D17" s="275">
        <f t="shared" si="1"/>
        <v>105977777.77777779</v>
      </c>
      <c r="E17" s="379">
        <f t="shared" si="5"/>
        <v>24500</v>
      </c>
      <c r="F17" s="275">
        <f t="shared" si="2"/>
        <v>5880000</v>
      </c>
      <c r="G17" s="379">
        <v>24500</v>
      </c>
      <c r="H17" s="275">
        <f t="shared" si="3"/>
        <v>5880000</v>
      </c>
      <c r="I17" s="550">
        <v>49000</v>
      </c>
      <c r="J17" s="286">
        <f t="shared" si="4"/>
        <v>11760000</v>
      </c>
      <c r="K17" s="286">
        <f t="shared" si="0"/>
        <v>490574.0740740741</v>
      </c>
      <c r="L17" s="286">
        <f t="shared" si="0"/>
        <v>117737777.77777779</v>
      </c>
      <c r="M17" s="548"/>
    </row>
    <row r="18" spans="1:14" x14ac:dyDescent="0.3">
      <c r="A18" s="390">
        <v>7</v>
      </c>
      <c r="B18" s="100" t="s">
        <v>53</v>
      </c>
      <c r="C18" s="547">
        <v>289000</v>
      </c>
      <c r="D18" s="275">
        <f t="shared" si="1"/>
        <v>69360000</v>
      </c>
      <c r="E18" s="379">
        <f t="shared" si="5"/>
        <v>23018.518518518518</v>
      </c>
      <c r="F18" s="275">
        <f t="shared" si="2"/>
        <v>5524444.444444444</v>
      </c>
      <c r="G18" s="419">
        <f>I18/2</f>
        <v>23018.518518518518</v>
      </c>
      <c r="H18" s="275">
        <f t="shared" si="3"/>
        <v>5524444.444444444</v>
      </c>
      <c r="I18" s="550">
        <v>46037.037037037036</v>
      </c>
      <c r="J18" s="286">
        <f t="shared" si="4"/>
        <v>11048888.888888888</v>
      </c>
      <c r="K18" s="286">
        <f t="shared" si="0"/>
        <v>335037.03703703702</v>
      </c>
      <c r="L18" s="286">
        <f t="shared" si="0"/>
        <v>80408888.888888896</v>
      </c>
      <c r="M18" s="548"/>
    </row>
    <row r="19" spans="1:14" x14ac:dyDescent="0.3">
      <c r="A19" s="390">
        <v>8</v>
      </c>
      <c r="B19" s="100" t="s">
        <v>22</v>
      </c>
      <c r="C19" s="547">
        <v>162962.96296296295</v>
      </c>
      <c r="D19" s="275">
        <f t="shared" si="1"/>
        <v>39111111.111111104</v>
      </c>
      <c r="E19" s="379">
        <f t="shared" si="5"/>
        <v>0</v>
      </c>
      <c r="F19" s="275">
        <f t="shared" si="2"/>
        <v>0</v>
      </c>
      <c r="G19" s="419">
        <f>I19/2</f>
        <v>0</v>
      </c>
      <c r="H19" s="275">
        <f t="shared" si="3"/>
        <v>0</v>
      </c>
      <c r="I19" s="550">
        <v>0</v>
      </c>
      <c r="J19" s="286">
        <f t="shared" si="4"/>
        <v>0</v>
      </c>
      <c r="K19" s="286">
        <f t="shared" si="0"/>
        <v>162962.96296296295</v>
      </c>
      <c r="L19" s="286">
        <f t="shared" si="0"/>
        <v>39111111.111111104</v>
      </c>
      <c r="M19" s="548"/>
    </row>
    <row r="20" spans="1:14" x14ac:dyDescent="0.3">
      <c r="A20" s="390">
        <v>9</v>
      </c>
      <c r="B20" s="100" t="s">
        <v>20</v>
      </c>
      <c r="C20" s="379">
        <v>0</v>
      </c>
      <c r="D20" s="275">
        <f t="shared" si="1"/>
        <v>0</v>
      </c>
      <c r="E20" s="379">
        <f t="shared" si="5"/>
        <v>88898</v>
      </c>
      <c r="F20" s="275">
        <f t="shared" si="2"/>
        <v>21335520</v>
      </c>
      <c r="G20" s="419">
        <f>I20/2</f>
        <v>88898</v>
      </c>
      <c r="H20" s="275">
        <f t="shared" si="3"/>
        <v>21335520</v>
      </c>
      <c r="I20" s="550">
        <v>177796</v>
      </c>
      <c r="J20" s="286">
        <f t="shared" si="4"/>
        <v>42671040</v>
      </c>
      <c r="K20" s="286">
        <f t="shared" si="0"/>
        <v>177796</v>
      </c>
      <c r="L20" s="286">
        <f t="shared" si="0"/>
        <v>42671040</v>
      </c>
      <c r="M20" s="548"/>
    </row>
    <row r="21" spans="1:14" x14ac:dyDescent="0.3">
      <c r="A21" s="390">
        <v>10</v>
      </c>
      <c r="B21" s="100" t="s">
        <v>54</v>
      </c>
      <c r="C21" s="379">
        <v>0</v>
      </c>
      <c r="D21" s="275">
        <f t="shared" si="1"/>
        <v>0</v>
      </c>
      <c r="E21" s="379">
        <f t="shared" si="5"/>
        <v>27500</v>
      </c>
      <c r="F21" s="275">
        <f t="shared" si="2"/>
        <v>6600000</v>
      </c>
      <c r="G21" s="419">
        <f>I21/2</f>
        <v>27500</v>
      </c>
      <c r="H21" s="275">
        <f t="shared" si="3"/>
        <v>6600000</v>
      </c>
      <c r="I21" s="550">
        <v>55000</v>
      </c>
      <c r="J21" s="286">
        <f t="shared" si="4"/>
        <v>13200000</v>
      </c>
      <c r="K21" s="286">
        <f t="shared" si="0"/>
        <v>55000</v>
      </c>
      <c r="L21" s="286">
        <f t="shared" si="0"/>
        <v>13200000</v>
      </c>
      <c r="M21" s="548"/>
    </row>
    <row r="22" spans="1:14" x14ac:dyDescent="0.3">
      <c r="A22" s="390">
        <v>11</v>
      </c>
      <c r="B22" s="100" t="s">
        <v>18</v>
      </c>
      <c r="C22" s="379">
        <v>0</v>
      </c>
      <c r="D22" s="275">
        <f t="shared" si="1"/>
        <v>0</v>
      </c>
      <c r="E22" s="379">
        <v>0</v>
      </c>
      <c r="F22" s="275">
        <f t="shared" si="2"/>
        <v>0</v>
      </c>
      <c r="G22" s="379">
        <v>0</v>
      </c>
      <c r="H22" s="275">
        <f t="shared" si="3"/>
        <v>0</v>
      </c>
      <c r="I22" s="286">
        <f t="shared" ref="I22:I29" si="6">E22+G22</f>
        <v>0</v>
      </c>
      <c r="J22" s="286">
        <f t="shared" si="4"/>
        <v>0</v>
      </c>
      <c r="K22" s="286">
        <f t="shared" si="0"/>
        <v>0</v>
      </c>
      <c r="L22" s="286">
        <f t="shared" si="0"/>
        <v>0</v>
      </c>
    </row>
    <row r="23" spans="1:14" x14ac:dyDescent="0.3">
      <c r="A23" s="390">
        <v>12</v>
      </c>
      <c r="B23" s="100" t="s">
        <v>56</v>
      </c>
      <c r="C23" s="379">
        <v>0</v>
      </c>
      <c r="D23" s="275">
        <f t="shared" si="1"/>
        <v>0</v>
      </c>
      <c r="E23" s="379">
        <v>0</v>
      </c>
      <c r="F23" s="275">
        <f t="shared" si="2"/>
        <v>0</v>
      </c>
      <c r="G23" s="379">
        <v>0</v>
      </c>
      <c r="H23" s="275">
        <f t="shared" si="3"/>
        <v>0</v>
      </c>
      <c r="I23" s="286">
        <f t="shared" si="6"/>
        <v>0</v>
      </c>
      <c r="J23" s="286">
        <f t="shared" si="4"/>
        <v>0</v>
      </c>
      <c r="K23" s="286">
        <f t="shared" si="0"/>
        <v>0</v>
      </c>
      <c r="L23" s="286">
        <f t="shared" si="0"/>
        <v>0</v>
      </c>
    </row>
    <row r="24" spans="1:14" s="249" customFormat="1" ht="26.4" x14ac:dyDescent="0.3">
      <c r="A24" s="390">
        <v>13</v>
      </c>
      <c r="B24" s="248" t="s">
        <v>87</v>
      </c>
      <c r="C24" s="381">
        <v>0</v>
      </c>
      <c r="D24" s="275">
        <f t="shared" si="1"/>
        <v>0</v>
      </c>
      <c r="E24" s="381">
        <v>0</v>
      </c>
      <c r="F24" s="275">
        <f t="shared" si="2"/>
        <v>0</v>
      </c>
      <c r="G24" s="381">
        <v>0</v>
      </c>
      <c r="H24" s="275">
        <f t="shared" si="3"/>
        <v>0</v>
      </c>
      <c r="I24" s="286">
        <f t="shared" si="6"/>
        <v>0</v>
      </c>
      <c r="J24" s="286">
        <f t="shared" si="4"/>
        <v>0</v>
      </c>
      <c r="K24" s="286">
        <f t="shared" si="0"/>
        <v>0</v>
      </c>
      <c r="L24" s="286">
        <f t="shared" si="0"/>
        <v>0</v>
      </c>
    </row>
    <row r="25" spans="1:14" x14ac:dyDescent="0.3">
      <c r="A25" s="268">
        <v>14</v>
      </c>
      <c r="B25" s="100" t="s">
        <v>88</v>
      </c>
      <c r="C25" s="379">
        <v>0</v>
      </c>
      <c r="D25" s="275">
        <f t="shared" si="1"/>
        <v>0</v>
      </c>
      <c r="E25" s="379">
        <v>0</v>
      </c>
      <c r="F25" s="275">
        <f t="shared" si="2"/>
        <v>0</v>
      </c>
      <c r="G25" s="379">
        <v>0</v>
      </c>
      <c r="H25" s="275">
        <f t="shared" si="3"/>
        <v>0</v>
      </c>
      <c r="I25" s="286">
        <f t="shared" si="6"/>
        <v>0</v>
      </c>
      <c r="J25" s="286">
        <f t="shared" si="4"/>
        <v>0</v>
      </c>
      <c r="K25" s="286">
        <f t="shared" si="0"/>
        <v>0</v>
      </c>
      <c r="L25" s="286">
        <f t="shared" si="0"/>
        <v>0</v>
      </c>
    </row>
    <row r="26" spans="1:14" x14ac:dyDescent="0.3">
      <c r="A26" s="268">
        <v>15</v>
      </c>
      <c r="B26" s="100" t="s">
        <v>89</v>
      </c>
      <c r="C26" s="379">
        <v>0</v>
      </c>
      <c r="D26" s="275">
        <f t="shared" si="1"/>
        <v>0</v>
      </c>
      <c r="E26" s="379">
        <v>0</v>
      </c>
      <c r="F26" s="275">
        <f t="shared" si="2"/>
        <v>0</v>
      </c>
      <c r="G26" s="379">
        <v>0</v>
      </c>
      <c r="H26" s="275">
        <f t="shared" si="3"/>
        <v>0</v>
      </c>
      <c r="I26" s="286">
        <f t="shared" si="6"/>
        <v>0</v>
      </c>
      <c r="J26" s="286">
        <f t="shared" si="4"/>
        <v>0</v>
      </c>
      <c r="K26" s="286">
        <f t="shared" si="0"/>
        <v>0</v>
      </c>
      <c r="L26" s="286">
        <f t="shared" si="0"/>
        <v>0</v>
      </c>
    </row>
    <row r="27" spans="1:14" s="96" customFormat="1" ht="14.55" customHeight="1" x14ac:dyDescent="0.3">
      <c r="A27" s="268">
        <v>16</v>
      </c>
      <c r="B27" s="25" t="s">
        <v>133</v>
      </c>
      <c r="C27" s="251">
        <v>0</v>
      </c>
      <c r="D27" s="275">
        <f t="shared" si="1"/>
        <v>0</v>
      </c>
      <c r="E27" s="251">
        <v>0</v>
      </c>
      <c r="F27" s="275">
        <f t="shared" si="2"/>
        <v>0</v>
      </c>
      <c r="G27" s="252">
        <v>0</v>
      </c>
      <c r="H27" s="275">
        <f t="shared" si="3"/>
        <v>0</v>
      </c>
      <c r="I27" s="286">
        <f t="shared" si="6"/>
        <v>0</v>
      </c>
      <c r="J27" s="286">
        <f t="shared" si="4"/>
        <v>0</v>
      </c>
      <c r="K27" s="286">
        <f t="shared" si="0"/>
        <v>0</v>
      </c>
      <c r="L27" s="286">
        <f t="shared" si="0"/>
        <v>0</v>
      </c>
    </row>
    <row r="28" spans="1:14" x14ac:dyDescent="0.3">
      <c r="A28" s="268">
        <v>17</v>
      </c>
      <c r="B28" s="100" t="s">
        <v>91</v>
      </c>
      <c r="C28" s="379">
        <v>0</v>
      </c>
      <c r="D28" s="275">
        <f t="shared" si="1"/>
        <v>0</v>
      </c>
      <c r="E28" s="379">
        <v>0</v>
      </c>
      <c r="F28" s="275">
        <f t="shared" si="2"/>
        <v>0</v>
      </c>
      <c r="G28" s="379">
        <v>0</v>
      </c>
      <c r="H28" s="275">
        <f t="shared" si="3"/>
        <v>0</v>
      </c>
      <c r="I28" s="286">
        <f t="shared" si="6"/>
        <v>0</v>
      </c>
      <c r="J28" s="286">
        <f t="shared" si="4"/>
        <v>0</v>
      </c>
      <c r="K28" s="286">
        <f t="shared" si="0"/>
        <v>0</v>
      </c>
      <c r="L28" s="286">
        <f t="shared" si="0"/>
        <v>0</v>
      </c>
    </row>
    <row r="29" spans="1:14" x14ac:dyDescent="0.3">
      <c r="A29" s="268">
        <v>18</v>
      </c>
      <c r="B29" s="100" t="s">
        <v>17</v>
      </c>
      <c r="C29" s="379">
        <v>0</v>
      </c>
      <c r="D29" s="275">
        <f t="shared" si="1"/>
        <v>0</v>
      </c>
      <c r="E29" s="379">
        <v>0</v>
      </c>
      <c r="F29" s="275">
        <f t="shared" si="2"/>
        <v>0</v>
      </c>
      <c r="G29" s="379">
        <v>0</v>
      </c>
      <c r="H29" s="275">
        <f t="shared" si="3"/>
        <v>0</v>
      </c>
      <c r="I29" s="286">
        <f t="shared" si="6"/>
        <v>0</v>
      </c>
      <c r="J29" s="286">
        <f t="shared" si="4"/>
        <v>0</v>
      </c>
      <c r="K29" s="286">
        <f t="shared" si="0"/>
        <v>0</v>
      </c>
      <c r="L29" s="286">
        <f t="shared" si="0"/>
        <v>0</v>
      </c>
    </row>
    <row r="30" spans="1:14" x14ac:dyDescent="0.3">
      <c r="A30" s="268">
        <v>19</v>
      </c>
      <c r="B30" s="100" t="s">
        <v>90</v>
      </c>
      <c r="C30" s="379">
        <v>0</v>
      </c>
      <c r="D30" s="275">
        <f t="shared" si="1"/>
        <v>0</v>
      </c>
      <c r="E30" s="419">
        <f>I30/2</f>
        <v>37290.78</v>
      </c>
      <c r="F30" s="275">
        <f t="shared" si="2"/>
        <v>8949787.1999999993</v>
      </c>
      <c r="G30" s="546">
        <f>I30/2</f>
        <v>37290.78</v>
      </c>
      <c r="H30" s="275">
        <f t="shared" si="3"/>
        <v>8949787.1999999993</v>
      </c>
      <c r="I30" s="286">
        <f>12/100*621513</f>
        <v>74581.56</v>
      </c>
      <c r="J30" s="286">
        <f t="shared" si="4"/>
        <v>17899574.399999999</v>
      </c>
      <c r="K30" s="286">
        <f t="shared" si="0"/>
        <v>74581.56</v>
      </c>
      <c r="L30" s="286">
        <f t="shared" si="0"/>
        <v>17899574.399999999</v>
      </c>
    </row>
    <row r="31" spans="1:14" s="96" customFormat="1" x14ac:dyDescent="0.3">
      <c r="A31" s="268"/>
      <c r="B31" s="387" t="s">
        <v>9</v>
      </c>
      <c r="C31" s="388">
        <f>MROUND(SUM(C12:C30),100)</f>
        <v>1140500</v>
      </c>
      <c r="D31" s="388">
        <f t="shared" ref="D31:L31" si="7">MROUND(SUM(D12:D30),100)</f>
        <v>273728900</v>
      </c>
      <c r="E31" s="388">
        <f t="shared" si="7"/>
        <v>348000</v>
      </c>
      <c r="F31" s="388">
        <f t="shared" si="7"/>
        <v>83531400</v>
      </c>
      <c r="G31" s="388">
        <f t="shared" si="7"/>
        <v>348000</v>
      </c>
      <c r="H31" s="388">
        <f t="shared" si="7"/>
        <v>83531400</v>
      </c>
      <c r="I31" s="388">
        <f t="shared" si="7"/>
        <v>696100</v>
      </c>
      <c r="J31" s="388">
        <f t="shared" si="7"/>
        <v>167062700</v>
      </c>
      <c r="K31" s="388">
        <f t="shared" si="7"/>
        <v>1836600</v>
      </c>
      <c r="L31" s="388">
        <f t="shared" si="7"/>
        <v>440791600</v>
      </c>
      <c r="N31" s="144"/>
    </row>
    <row r="32" spans="1:14" ht="15.6" x14ac:dyDescent="0.3">
      <c r="A32" s="118"/>
      <c r="B32" s="106" t="s">
        <v>16</v>
      </c>
      <c r="C32" s="131"/>
      <c r="D32" s="131"/>
      <c r="E32" s="132"/>
      <c r="F32" s="132"/>
      <c r="G32" s="132"/>
      <c r="H32" s="132"/>
      <c r="I32" s="132"/>
      <c r="J32" s="132"/>
      <c r="K32" s="132"/>
      <c r="L32" s="133"/>
    </row>
    <row r="33" spans="1:16" x14ac:dyDescent="0.3">
      <c r="A33" s="118">
        <v>1</v>
      </c>
      <c r="B33" s="105" t="s">
        <v>59</v>
      </c>
      <c r="C33" s="129">
        <v>0</v>
      </c>
      <c r="D33" s="380">
        <f t="shared" ref="D33:D39" si="8">C33*240</f>
        <v>0</v>
      </c>
      <c r="E33" s="129">
        <f>I33/2</f>
        <v>375000</v>
      </c>
      <c r="F33" s="380">
        <f>E33*240</f>
        <v>90000000</v>
      </c>
      <c r="G33" s="129">
        <f>I33/2</f>
        <v>375000</v>
      </c>
      <c r="H33" s="380">
        <f>G33*240</f>
        <v>90000000</v>
      </c>
      <c r="I33" s="286">
        <v>750000</v>
      </c>
      <c r="J33" s="286">
        <f>I33*240</f>
        <v>180000000</v>
      </c>
      <c r="K33" s="286">
        <v>750000</v>
      </c>
      <c r="L33" s="286">
        <v>202500000</v>
      </c>
      <c r="M33" s="96"/>
      <c r="N33" s="96"/>
      <c r="O33" s="96"/>
      <c r="P33" s="96"/>
    </row>
    <row r="34" spans="1:16" x14ac:dyDescent="0.3">
      <c r="A34" s="118">
        <v>2</v>
      </c>
      <c r="B34" s="105" t="s">
        <v>92</v>
      </c>
      <c r="C34" s="129">
        <v>0</v>
      </c>
      <c r="D34" s="380">
        <f t="shared" si="8"/>
        <v>0</v>
      </c>
      <c r="E34" s="129">
        <f t="shared" ref="E34:E38" si="9">I34/2</f>
        <v>0</v>
      </c>
      <c r="F34" s="380">
        <f t="shared" ref="F34:F38" si="10">E34*240</f>
        <v>0</v>
      </c>
      <c r="G34" s="129">
        <f t="shared" ref="G34:G38" si="11">I34/2</f>
        <v>0</v>
      </c>
      <c r="H34" s="380">
        <f t="shared" ref="H34:H38" si="12">G34*240</f>
        <v>0</v>
      </c>
      <c r="I34" s="286">
        <v>0</v>
      </c>
      <c r="J34" s="286">
        <f t="shared" ref="J34:J38" si="13">I34*240</f>
        <v>0</v>
      </c>
      <c r="K34" s="286">
        <v>0</v>
      </c>
      <c r="L34" s="286">
        <v>0</v>
      </c>
      <c r="M34" s="96"/>
      <c r="N34" s="96"/>
      <c r="O34" s="96"/>
      <c r="P34" s="96"/>
    </row>
    <row r="35" spans="1:16" x14ac:dyDescent="0.3">
      <c r="A35" s="118">
        <v>3</v>
      </c>
      <c r="B35" s="105" t="s">
        <v>93</v>
      </c>
      <c r="C35" s="129">
        <v>0</v>
      </c>
      <c r="D35" s="380">
        <f t="shared" si="8"/>
        <v>0</v>
      </c>
      <c r="E35" s="129">
        <f t="shared" si="9"/>
        <v>0</v>
      </c>
      <c r="F35" s="380">
        <f t="shared" si="10"/>
        <v>0</v>
      </c>
      <c r="G35" s="129">
        <f t="shared" si="11"/>
        <v>0</v>
      </c>
      <c r="H35" s="380">
        <f t="shared" si="12"/>
        <v>0</v>
      </c>
      <c r="I35" s="286">
        <v>0</v>
      </c>
      <c r="J35" s="286">
        <f t="shared" si="13"/>
        <v>0</v>
      </c>
      <c r="K35" s="286">
        <v>0</v>
      </c>
      <c r="L35" s="286">
        <v>0</v>
      </c>
      <c r="M35" s="96"/>
      <c r="N35" s="96"/>
      <c r="O35" s="96"/>
      <c r="P35" s="96"/>
    </row>
    <row r="36" spans="1:16" x14ac:dyDescent="0.3">
      <c r="A36" s="118">
        <v>4</v>
      </c>
      <c r="B36" s="105" t="s">
        <v>94</v>
      </c>
      <c r="C36" s="129">
        <v>0</v>
      </c>
      <c r="D36" s="380">
        <f t="shared" si="8"/>
        <v>0</v>
      </c>
      <c r="E36" s="129">
        <f t="shared" si="9"/>
        <v>0</v>
      </c>
      <c r="F36" s="380">
        <f t="shared" si="10"/>
        <v>0</v>
      </c>
      <c r="G36" s="129">
        <f t="shared" si="11"/>
        <v>0</v>
      </c>
      <c r="H36" s="380">
        <f t="shared" si="12"/>
        <v>0</v>
      </c>
      <c r="I36" s="551"/>
      <c r="J36" s="286">
        <f t="shared" si="13"/>
        <v>0</v>
      </c>
      <c r="K36" s="286">
        <v>0</v>
      </c>
      <c r="L36" s="286">
        <v>0</v>
      </c>
      <c r="M36" s="96"/>
      <c r="N36" s="96"/>
      <c r="O36" s="96"/>
      <c r="P36" s="96" t="s">
        <v>95</v>
      </c>
    </row>
    <row r="37" spans="1:16" s="96" customFormat="1" x14ac:dyDescent="0.3">
      <c r="A37" s="118">
        <v>5</v>
      </c>
      <c r="B37" s="90" t="s">
        <v>76</v>
      </c>
      <c r="C37" s="129">
        <v>0</v>
      </c>
      <c r="D37" s="380">
        <f t="shared" si="8"/>
        <v>0</v>
      </c>
      <c r="E37" s="129">
        <f t="shared" si="9"/>
        <v>0</v>
      </c>
      <c r="F37" s="380">
        <f t="shared" si="10"/>
        <v>0</v>
      </c>
      <c r="G37" s="129">
        <f t="shared" si="11"/>
        <v>0</v>
      </c>
      <c r="H37" s="380">
        <f t="shared" si="12"/>
        <v>0</v>
      </c>
      <c r="J37" s="286">
        <f t="shared" si="13"/>
        <v>0</v>
      </c>
      <c r="K37" s="286"/>
      <c r="L37" s="286"/>
      <c r="M37" s="549"/>
    </row>
    <row r="38" spans="1:16" x14ac:dyDescent="0.3">
      <c r="A38" s="118">
        <v>6</v>
      </c>
      <c r="B38" s="105" t="s">
        <v>12</v>
      </c>
      <c r="C38" s="129">
        <v>0</v>
      </c>
      <c r="D38" s="380">
        <f t="shared" si="8"/>
        <v>0</v>
      </c>
      <c r="E38" s="129">
        <f t="shared" si="9"/>
        <v>67500</v>
      </c>
      <c r="F38" s="380">
        <f t="shared" si="10"/>
        <v>16200000</v>
      </c>
      <c r="G38" s="129">
        <f t="shared" si="11"/>
        <v>67500</v>
      </c>
      <c r="H38" s="380">
        <f t="shared" si="12"/>
        <v>16200000</v>
      </c>
      <c r="I38" s="286">
        <v>135000</v>
      </c>
      <c r="J38" s="286">
        <f t="shared" si="13"/>
        <v>32400000</v>
      </c>
      <c r="K38" s="286">
        <f>C38+I38</f>
        <v>135000</v>
      </c>
      <c r="L38" s="286">
        <f>D38+J38</f>
        <v>32400000</v>
      </c>
      <c r="M38" s="96"/>
      <c r="N38" s="96"/>
      <c r="O38" s="96"/>
      <c r="P38" s="96"/>
    </row>
    <row r="39" spans="1:16" x14ac:dyDescent="0.3">
      <c r="A39" s="118">
        <v>7</v>
      </c>
      <c r="B39" s="105" t="s">
        <v>11</v>
      </c>
      <c r="C39" s="129">
        <v>0</v>
      </c>
      <c r="D39" s="380">
        <f t="shared" si="8"/>
        <v>0</v>
      </c>
      <c r="E39" s="129">
        <v>0</v>
      </c>
      <c r="F39" s="380">
        <f>E39*240</f>
        <v>0</v>
      </c>
      <c r="G39" s="129">
        <v>0</v>
      </c>
      <c r="H39" s="380">
        <f>G39*240</f>
        <v>0</v>
      </c>
      <c r="I39" s="286">
        <f>E39+G39</f>
        <v>0</v>
      </c>
      <c r="J39" s="286">
        <f>F39+H39</f>
        <v>0</v>
      </c>
      <c r="K39" s="286">
        <f>C39+I39</f>
        <v>0</v>
      </c>
      <c r="L39" s="286">
        <f>D39+J39</f>
        <v>0</v>
      </c>
      <c r="M39" s="96"/>
      <c r="N39" s="96"/>
      <c r="O39" s="96"/>
      <c r="P39" s="96"/>
    </row>
    <row r="40" spans="1:16" x14ac:dyDescent="0.3">
      <c r="A40" s="118"/>
      <c r="B40" s="107" t="s">
        <v>96</v>
      </c>
      <c r="C40" s="134">
        <v>0</v>
      </c>
      <c r="D40" s="134">
        <v>0</v>
      </c>
      <c r="E40" s="134">
        <v>412500</v>
      </c>
      <c r="F40" s="134">
        <v>111375000</v>
      </c>
      <c r="G40" s="134">
        <v>472500</v>
      </c>
      <c r="H40" s="134">
        <v>127575000</v>
      </c>
      <c r="I40" s="134">
        <f>SUM(I33:I39)</f>
        <v>885000</v>
      </c>
      <c r="J40" s="134">
        <f>SUM(J33:J39)</f>
        <v>212400000</v>
      </c>
      <c r="K40" s="134">
        <f>SUM(K33:K39)</f>
        <v>885000</v>
      </c>
      <c r="L40" s="134">
        <f>SUM(L33:L39)</f>
        <v>234900000</v>
      </c>
      <c r="M40" s="96"/>
      <c r="N40" s="96"/>
      <c r="O40" s="96"/>
      <c r="P40" s="96"/>
    </row>
    <row r="41" spans="1:16" x14ac:dyDescent="0.3">
      <c r="A41" s="118"/>
      <c r="B41" s="105" t="s">
        <v>10</v>
      </c>
      <c r="C41" s="129">
        <v>276000</v>
      </c>
      <c r="D41" s="380">
        <f>C41*240</f>
        <v>66240000</v>
      </c>
      <c r="E41" s="129">
        <f>I41/2</f>
        <v>174000</v>
      </c>
      <c r="F41" s="380">
        <f>J41/2</f>
        <v>41760000</v>
      </c>
      <c r="G41" s="129">
        <f>I41/2</f>
        <v>174000</v>
      </c>
      <c r="H41" s="380">
        <f>J41/2</f>
        <v>41760000</v>
      </c>
      <c r="I41" s="552">
        <v>348000</v>
      </c>
      <c r="J41" s="251">
        <f>I41*240</f>
        <v>83520000</v>
      </c>
      <c r="K41" s="251">
        <f>C41+I41</f>
        <v>624000</v>
      </c>
      <c r="L41" s="251">
        <f>D41+J41</f>
        <v>149760000</v>
      </c>
      <c r="M41" s="96"/>
      <c r="N41" s="96" t="s">
        <v>97</v>
      </c>
      <c r="O41" s="96"/>
      <c r="P41" s="96"/>
    </row>
    <row r="42" spans="1:16" s="96" customFormat="1" x14ac:dyDescent="0.3">
      <c r="A42" s="270"/>
      <c r="B42" s="265" t="s">
        <v>153</v>
      </c>
      <c r="C42" s="395">
        <f>C41</f>
        <v>276000</v>
      </c>
      <c r="D42" s="395">
        <f>D41</f>
        <v>66240000</v>
      </c>
      <c r="E42" s="395">
        <f t="shared" ref="E42:L42" si="14">E41</f>
        <v>174000</v>
      </c>
      <c r="F42" s="395">
        <f t="shared" si="14"/>
        <v>41760000</v>
      </c>
      <c r="G42" s="395">
        <f t="shared" si="14"/>
        <v>174000</v>
      </c>
      <c r="H42" s="395">
        <f t="shared" si="14"/>
        <v>41760000</v>
      </c>
      <c r="I42" s="395">
        <f t="shared" si="14"/>
        <v>348000</v>
      </c>
      <c r="J42" s="395">
        <f t="shared" si="14"/>
        <v>83520000</v>
      </c>
      <c r="K42" s="395">
        <f t="shared" si="14"/>
        <v>624000</v>
      </c>
      <c r="L42" s="395">
        <f t="shared" si="14"/>
        <v>149760000</v>
      </c>
    </row>
    <row r="43" spans="1:16" s="96" customFormat="1" x14ac:dyDescent="0.3">
      <c r="A43" s="268"/>
      <c r="B43" s="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6" s="96" customFormat="1" ht="16.2" thickBot="1" x14ac:dyDescent="0.35">
      <c r="A44" s="272"/>
      <c r="B44" s="273" t="s">
        <v>8</v>
      </c>
      <c r="C44" s="274">
        <f>C31+C40+C42</f>
        <v>1416500</v>
      </c>
      <c r="D44" s="274">
        <f t="shared" ref="D44:L44" si="15">D31+D40+D42</f>
        <v>339968900</v>
      </c>
      <c r="E44" s="274">
        <f t="shared" si="15"/>
        <v>934500</v>
      </c>
      <c r="F44" s="274">
        <f t="shared" si="15"/>
        <v>236666400</v>
      </c>
      <c r="G44" s="274">
        <f t="shared" si="15"/>
        <v>994500</v>
      </c>
      <c r="H44" s="274">
        <f t="shared" si="15"/>
        <v>252866400</v>
      </c>
      <c r="I44" s="274">
        <f t="shared" si="15"/>
        <v>1929100</v>
      </c>
      <c r="J44" s="274">
        <f t="shared" si="15"/>
        <v>462982700</v>
      </c>
      <c r="K44" s="274">
        <f t="shared" si="15"/>
        <v>3345600</v>
      </c>
      <c r="L44" s="274">
        <f t="shared" si="15"/>
        <v>825451600</v>
      </c>
    </row>
    <row r="45" spans="1:16" x14ac:dyDescent="0.3">
      <c r="A45" s="96"/>
      <c r="B45" s="96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96"/>
      <c r="N45" s="96"/>
      <c r="O45" s="96"/>
      <c r="P45" s="96"/>
    </row>
    <row r="46" spans="1:16" x14ac:dyDescent="0.3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96"/>
      <c r="N46" s="96"/>
      <c r="O46" s="96"/>
      <c r="P46" s="96"/>
    </row>
    <row r="47" spans="1:16" ht="15.6" x14ac:dyDescent="0.3">
      <c r="A47" s="111" t="s">
        <v>33</v>
      </c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96"/>
      <c r="N47" s="96"/>
      <c r="O47" s="96"/>
      <c r="P47" s="96"/>
    </row>
    <row r="48" spans="1:16" ht="15.6" x14ac:dyDescent="0.3">
      <c r="A48" s="112" t="s">
        <v>35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96"/>
      <c r="N48" s="96"/>
      <c r="O48" s="96"/>
      <c r="P48" s="96"/>
    </row>
    <row r="49" spans="1:16" ht="15.6" x14ac:dyDescent="0.3">
      <c r="A49" s="112" t="s">
        <v>40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96"/>
      <c r="N49" s="96"/>
      <c r="O49" s="96"/>
      <c r="P49" s="96"/>
    </row>
    <row r="50" spans="1:16" ht="15.6" x14ac:dyDescent="0.3">
      <c r="A50" s="112" t="s">
        <v>37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1:16" ht="15.6" x14ac:dyDescent="0.3">
      <c r="A51" s="112" t="s">
        <v>38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1:16" ht="15.6" x14ac:dyDescent="0.3">
      <c r="A52" s="112" t="s">
        <v>39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1:16" ht="15.6" x14ac:dyDescent="0.3">
      <c r="A53" s="112" t="s">
        <v>77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1:16" ht="15.6" x14ac:dyDescent="0.3">
      <c r="A54" s="112" t="s">
        <v>78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</row>
    <row r="55" spans="1:16" ht="15.6" x14ac:dyDescent="0.3">
      <c r="A55" s="112" t="s">
        <v>34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</row>
    <row r="56" spans="1:16" ht="15.6" x14ac:dyDescent="0.3">
      <c r="A56" s="112" t="s">
        <v>36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</row>
    <row r="57" spans="1:16" ht="15.6" x14ac:dyDescent="0.3">
      <c r="A57" s="112" t="s">
        <v>79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</row>
    <row r="58" spans="1:16" x14ac:dyDescent="0.3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</row>
    <row r="59" spans="1:16" x14ac:dyDescent="0.3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</row>
    <row r="60" spans="1:16" x14ac:dyDescent="0.3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</row>
  </sheetData>
  <mergeCells count="7">
    <mergeCell ref="K10:L10"/>
    <mergeCell ref="B1:H1"/>
    <mergeCell ref="C10:D10"/>
    <mergeCell ref="E10:F10"/>
    <mergeCell ref="G10:H10"/>
    <mergeCell ref="I10:J10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 Summary by Subprogrammes</vt:lpstr>
      <vt:lpstr>1. Overall Detailed Budget 1</vt:lpstr>
      <vt:lpstr>01_RM</vt:lpstr>
      <vt:lpstr>02_Library</vt:lpstr>
      <vt:lpstr>03_Mathematics</vt:lpstr>
      <vt:lpstr>04_MBB</vt:lpstr>
      <vt:lpstr>05_ENGAGE</vt:lpstr>
      <vt:lpstr>06_TOURISM</vt:lpstr>
      <vt:lpstr>07_Marine Science</vt:lpstr>
      <vt:lpstr>08_Food Security</vt:lpstr>
      <vt:lpstr>09_iGRID</vt:lpstr>
      <vt:lpstr>10_DAFWAT</vt:lpstr>
      <vt:lpstr>11_SUSTAIN</vt:lpstr>
      <vt:lpstr>12_WATER RESOURCES</vt:lpstr>
    </vt:vector>
  </TitlesOfParts>
  <Company>Regeringskansliet RK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Lundgren</dc:creator>
  <cp:lastModifiedBy>Windows User</cp:lastModifiedBy>
  <dcterms:created xsi:type="dcterms:W3CDTF">2015-08-04T04:57:55Z</dcterms:created>
  <dcterms:modified xsi:type="dcterms:W3CDTF">2020-06-02T04:59:37Z</dcterms:modified>
</cp:coreProperties>
</file>